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<sst xmlns="http://schemas.openxmlformats.org/spreadsheetml/2006/main" count="673" uniqueCount="458">
  <si>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</si>
  <si>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</si>
  <si>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</si>
  <si>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</si>
  <si>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</si>
  <si>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</si>
  <si>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</si>
  <si>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</si>
  <si>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</si>
  <si>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</si>
  <si>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</si>
  <si>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</si>
  <si>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</si>
  <si>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</si>
  <si>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</si>
  <si>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</si>
  <si>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</si>
  <si>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</si>
  <si>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</si>
  <si>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</si>
  <si>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</si>
  <si>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</si>
  <si>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</si>
  <si>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</si>
  <si>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</si>
  <si>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</si>
  <si>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</si>
  <si>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</si>
  <si>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</si>
  <si>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</si>
  <si>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</si>
  <si>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</si>
  <si>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</si>
  <si>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</si>
  <si>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</si>
  <si>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</si>
  <si>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</si>
  <si>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</si>
  <si>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</si>
  <si>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</si>
  <si>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</si>
  <si>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</si>
  <si>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</si>
  <si>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</si>
  <si>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</si>
  <si>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</si>
  <si>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</si>
  <si>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</si>
  <si>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</si>
  <si>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</si>
  <si>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</si>
  <si>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</si>
  <si>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</si>
  <si>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</si>
  <si>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</si>
  <si>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</si>
  <si>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</si>
  <si>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</si>
  <si>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</si>
  <si>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</si>
  <si>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</si>
  <si>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</si>
  <si>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</si>
  <si>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</si>
  <si>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</si>
  <si>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</si>
  <si>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</si>
  <si>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</si>
  <si>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</si>
  <si>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</si>
  <si>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</si>
  <si>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</si>
  <si>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</si>
  <si>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</si>
  <si>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</si>
  <si>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</si>
  <si>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</si>
  <si>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</si>
  <si>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</si>
  <si>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</si>
  <si>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</si>
  <si>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</si>
  <si>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</si>
  <si>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</si>
  <si>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</si>
  <si>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</si>
  <si>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</si>
  <si>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</si>
  <si>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</si>
  <si>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</si>
  <si>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</si>
  <si>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</si>
  <si>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</si>
  <si>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</si>
  <si>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</si>
  <si>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</si>
  <si>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</si>
  <si>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</si>
  <si>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</si>
  <si>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</si>
  <si>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</si>
  <si>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</si>
  <si>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</si>
  <si>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</si>
  <si>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</si>
  <si>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</si>
  <si>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</si>
  <si>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</si>
  <si>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</si>
  <si>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</si>
  <si>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</si>
  <si>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</si>
  <si>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</si>
  <si>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</si>
  <si>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</si>
  <si>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</si>
  <si>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</si>
  <si>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</si>
  <si>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</si>
  <si>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</si>
  <si>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</si>
  <si>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</si>
  <si>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</si>
  <si>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</si>
  <si>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</si>
  <si>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</si>
  <si>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</si>
  <si>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</si>
  <si>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</si>
  <si>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</si>
  <si>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</si>
  <si>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</si>
  <si>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</si>
  <si>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</si>
  <si>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</si>
  <si>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</si>
  <si>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</si>
  <si>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</si>
  <si>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</si>
  <si>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</si>
  <si>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</si>
  <si>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</si>
  <si>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</si>
  <si>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</si>
  <si>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</si>
  <si>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</si>
  <si>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</si>
  <si>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</si>
  <si>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</si>
  <si>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</si>
  <si>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</si>
  <si>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</si>
  <si>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</si>
  <si>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</si>
  <si>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</si>
  <si>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</si>
  <si>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</si>
  <si>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</si>
  <si>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</si>
  <si>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</si>
  <si>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</si>
  <si>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</si>
  <si>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</si>
  <si>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</si>
  <si>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</si>
  <si>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</si>
  <si>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</si>
  <si>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</si>
  <si>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</si>
  <si>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</si>
  <si>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</si>
  <si>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</si>
  <si>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</si>
  <si>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</si>
  <si>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</si>
  <si>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</si>
  <si>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</si>
  <si>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</si>
  <si>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</si>
  <si>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</si>
  <si>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</si>
  <si>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</si>
  <si>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</si>
  <si>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</si>
  <si>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</si>
  <si>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</si>
  <si>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</si>
  <si>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</si>
  <si>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</si>
  <si>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</si>
  <si>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</si>
  <si>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</si>
  <si>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</si>
  <si>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</si>
  <si>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</si>
  <si>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</si>
  <si>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</si>
  <si>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</si>
  <si>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</si>
  <si>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</si>
  <si>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</si>
  <si>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</si>
  <si>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</si>
  <si>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</si>
  <si>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</si>
  <si>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</si>
  <si>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</si>
  <si>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</si>
  <si>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</si>
  <si>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</si>
  <si>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</si>
  <si>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</si>
  <si>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</si>
  <si>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</si>
  <si>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</si>
  <si>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</si>
  <si>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</si>
  <si>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</si>
  <si>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</si>
  <si>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</si>
  <si>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</si>
  <si>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</si>
  <si>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</si>
  <si>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</si>
  <si>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</si>
  <si>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</si>
  <si>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</si>
  <si>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</si>
  <si>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</si>
  <si>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</si>
  <si>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</si>
  <si>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</si>
  <si>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</si>
  <si>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</si>
  <si>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</si>
  <si>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</si>
  <si>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</si>
  <si>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</si>
  <si>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</si>
  <si>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</si>
  <si>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</si>
  <si>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</si>
  <si>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</si>
  <si>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</si>
  <si>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</si>
  <si>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</si>
  <si>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</si>
  <si>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</si>
  <si>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</si>
  <si>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</si>
  <si>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</si>
  <si>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</si>
  <si>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</si>
  <si>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</si>
  <si>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</si>
  <si>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</si>
  <si>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</si>
  <si>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</si>
  <si>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</si>
  <si>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</si>
  <si>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</si>
  <si>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</si>
  <si>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</si>
  <si>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</si>
  <si>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</si>
  <si>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</si>
  <si>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</si>
  <si>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</si>
  <si>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</si>
  <si>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</si>
  <si>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</si>
  <si>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</si>
  <si>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</si>
  <si>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</si>
  <si>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</si>
  <si>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</si>
  <si>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</si>
  <si>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</si>
  <si>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</si>
  <si>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</si>
  <si>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</si>
  <si>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</si>
  <si>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</si>
  <si>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</si>
  <si>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</si>
  <si>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</si>
  <si>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</si>
  <si>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</si>
  <si>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</si>
  <si>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</si>
  <si>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</si>
  <si>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</si>
  <si>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</si>
  <si>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</si>
  <si>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</si>
  <si>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</si>
  <si>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</si>
  <si>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</si>
  <si>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</si>
  <si>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</si>
  <si>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</si>
  <si>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</si>
  <si>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</si>
  <si>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</si>
  <si>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</si>
  <si>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</si>
  <si>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</si>
  <si>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</si>
  <si>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</si>
  <si>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</si>
  <si>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</si>
  <si>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</si>
  <si>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</si>
  <si>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</si>
  <si>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</si>
  <si>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</si>
  <si>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</si>
  <si>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</si>
  <si>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</si>
  <si>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</si>
  <si>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</si>
  <si>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</si>
  <si>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</si>
  <si>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</si>
  <si>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</si>
  <si>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</si>
  <si>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</si>
  <si>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</si>
  <si>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</si>
  <si>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</si>
  <si>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</si>
  <si>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</si>
  <si>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</si>
  <si>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</si>
  <si>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</si>
  <si>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</si>
  <si>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</si>
  <si>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</si>
  <si>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</si>
  <si>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</si>
  <si>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</si>
  <si>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</si>
  <si>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</si>
  <si>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</si>
  <si>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</si>
  <si>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</si>
  <si>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</si>
  <si>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</si>
  <si>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</si>
  <si>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</si>
  <si>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</si>
  <si>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</si>
  <si>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</si>
  <si>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</si>
  <si>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</si>
  <si>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</si>
  <si>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</si>
  <si>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</si>
  <si>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</si>
  <si>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</si>
  <si>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</si>
  <si>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</si>
  <si>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</si>
  <si>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</si>
  <si>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</si>
  <si>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</si>
  <si>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</si>
  <si>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</si>
  <si>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</si>
  <si>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</si>
  <si>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</si>
  <si>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</si>
  <si>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</si>
  <si>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</si>
  <si>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</si>
  <si>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</si>
  <si>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</si>
  <si>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</si>
  <si>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</si>
  <si>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</si>
  <si>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</si>
  <si>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</si>
  <si>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</si>
  <si>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</si>
  <si>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</si>
  <si>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</si>
  <si>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</si>
  <si>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</si>
  <si>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</si>
  <si>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</si>
  <si>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</si>
  <si>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</si>
  <si>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</si>
  <si>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</si>
  <si>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</si>
  <si>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</si>
  <si>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</si>
  <si>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</si>
  <si>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</si>
  <si>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</si>
  <si>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</si>
  <si>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</si>
  <si>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</si>
  <si>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</si>
  <si>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</si>
  <si>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</si>
  <si>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</si>
  <si>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</si>
  <si>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</si>
  <si>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</si>
  <si>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</si>
  <si>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</si>
  <si>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</si>
  <si>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</si>
  <si>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</si>
  <si>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</si>
  <si>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</si>
  <si>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</si>
  <si>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</si>
  <si>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</si>
  <si>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</si>
  <si>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</si>
  <si>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</si>
  <si>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</si>
  <si>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</si>
  <si>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</si>
  <si>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</si>
  <si>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</si>
  <si>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</si>
  <si>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</si>
  <si>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</si>
  <si>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</si>
  <si>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</si>
  <si>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</si>
  <si>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</si>
  <si>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</si>
  <si>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</si>
  <si>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</si>
  <si>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</si>
  <si>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</si>
  <si>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</si>
  <si>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</si>
  <si>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</si>
  <si>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</si>
  <si>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</si>
  <si>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</si>
  <si>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</si>
  <si>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</si>
  <si>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</si>
  <si>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</si>
  <si>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</si>
  <si>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</si>
  <si>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</si>
  <si>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</si>
  <si>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</si>
  <si>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ОБЩИНА  ИХТИМАН</t>
  </si>
  <si>
    <t>БЕАТРИЧЕ  ТЪРНАДЖИЙСКА</t>
  </si>
  <si>
    <t>КАЛОЯН  ИЛИЕВ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</si>
</sst>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27" borderId="2" applyNumberFormat="0" applyAlignment="0" applyProtection="0"/>
    <xf numFmtId="0" fontId="132" fillId="28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29" borderId="6" applyNumberFormat="0" applyAlignment="0" applyProtection="0"/>
    <xf numFmtId="0" fontId="138" fillId="29" borderId="2" applyNumberFormat="0" applyAlignment="0" applyProtection="0"/>
    <xf numFmtId="0" fontId="139" fillId="30" borderId="7" applyNumberFormat="0" applyAlignment="0" applyProtection="0"/>
    <xf numFmtId="0" fontId="140" fillId="31" borderId="0" applyNumberFormat="0" applyBorder="0" applyAlignment="0" applyProtection="0"/>
    <xf numFmtId="0" fontId="141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5" fillId="0" borderId="8" applyNumberFormat="0" applyFill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8" fillId="26" borderId="0" xfId="38" applyFont="1" applyFill="1" applyAlignment="1" applyProtection="1">
      <alignment horizontal="right"/>
      <protection/>
    </xf>
    <xf numFmtId="0" fontId="149" fillId="26" borderId="0" xfId="38" applyFont="1" applyFill="1" applyBorder="1" applyAlignment="1" applyProtection="1">
      <alignment horizontal="center"/>
      <protection/>
    </xf>
    <xf numFmtId="166" fontId="150" fillId="26" borderId="0" xfId="41" applyNumberFormat="1" applyFont="1" applyFill="1" applyAlignment="1" applyProtection="1">
      <alignment/>
      <protection/>
    </xf>
    <xf numFmtId="0" fontId="148" fillId="26" borderId="0" xfId="33" applyFont="1" applyFill="1" applyAlignment="1" applyProtection="1" quotePrefix="1">
      <alignment/>
      <protection/>
    </xf>
    <xf numFmtId="0" fontId="150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0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0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2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4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29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29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5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2" borderId="0" xfId="41" applyNumberFormat="1" applyFont="1" applyFill="1" applyBorder="1" applyAlignment="1" applyProtection="1">
      <alignment/>
      <protection/>
    </xf>
    <xf numFmtId="38" fontId="9" fillId="42" borderId="0" xfId="41" applyNumberFormat="1" applyFont="1" applyFill="1" applyBorder="1" applyAlignment="1" applyProtection="1">
      <alignment/>
      <protection/>
    </xf>
    <xf numFmtId="38" fontId="15" fillId="38" borderId="29" xfId="41" applyNumberFormat="1" applyFont="1" applyFill="1" applyBorder="1" applyAlignment="1" applyProtection="1">
      <alignment/>
      <protection/>
    </xf>
    <xf numFmtId="38" fontId="8" fillId="33" borderId="29" xfId="41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41" applyNumberFormat="1" applyFont="1" applyFill="1" applyBorder="1" applyAlignment="1" applyProtection="1">
      <alignment/>
      <protection/>
    </xf>
    <xf numFmtId="38" fontId="9" fillId="42" borderId="29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29" xfId="41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41" applyNumberFormat="1" applyFont="1" applyFill="1" applyBorder="1" applyAlignment="1" applyProtection="1">
      <alignment/>
      <protection/>
    </xf>
    <xf numFmtId="38" fontId="8" fillId="43" borderId="42" xfId="41" applyNumberFormat="1" applyFont="1" applyFill="1" applyBorder="1" applyAlignment="1" applyProtection="1">
      <alignment/>
      <protection/>
    </xf>
    <xf numFmtId="38" fontId="8" fillId="43" borderId="43" xfId="41" applyNumberFormat="1" applyFont="1" applyFill="1" applyBorder="1" applyAlignment="1" applyProtection="1">
      <alignment/>
      <protection/>
    </xf>
    <xf numFmtId="38" fontId="8" fillId="44" borderId="41" xfId="41" applyNumberFormat="1" applyFont="1" applyFill="1" applyBorder="1" applyAlignment="1" applyProtection="1">
      <alignment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33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44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41" applyNumberFormat="1" applyFont="1" applyFill="1" applyBorder="1" applyAlignment="1" applyProtection="1">
      <alignment/>
      <protection/>
    </xf>
    <xf numFmtId="38" fontId="21" fillId="42" borderId="53" xfId="41" applyNumberFormat="1" applyFont="1" applyFill="1" applyBorder="1" applyAlignment="1" applyProtection="1">
      <alignment/>
      <protection/>
    </xf>
    <xf numFmtId="38" fontId="21" fillId="42" borderId="46" xfId="41" applyNumberFormat="1" applyFont="1" applyFill="1" applyBorder="1" applyAlignment="1" applyProtection="1">
      <alignment/>
      <protection/>
    </xf>
    <xf numFmtId="38" fontId="21" fillId="42" borderId="47" xfId="41" applyNumberFormat="1" applyFont="1" applyFill="1" applyBorder="1" applyAlignment="1" applyProtection="1">
      <alignment/>
      <protection/>
    </xf>
    <xf numFmtId="38" fontId="21" fillId="42" borderId="48" xfId="41" applyNumberFormat="1" applyFont="1" applyFill="1" applyBorder="1" applyAlignment="1" applyProtection="1">
      <alignment/>
      <protection/>
    </xf>
    <xf numFmtId="38" fontId="21" fillId="42" borderId="4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1" xfId="41" applyNumberFormat="1" applyFont="1" applyFill="1" applyBorder="1" applyAlignment="1" applyProtection="1">
      <alignment/>
      <protection/>
    </xf>
    <xf numFmtId="38" fontId="21" fillId="42" borderId="42" xfId="41" applyNumberFormat="1" applyFont="1" applyFill="1" applyBorder="1" applyAlignment="1" applyProtection="1">
      <alignment/>
      <protection/>
    </xf>
    <xf numFmtId="38" fontId="21" fillId="42" borderId="43" xfId="41" applyNumberFormat="1" applyFont="1" applyFill="1" applyBorder="1" applyAlignment="1" applyProtection="1">
      <alignment/>
      <protection/>
    </xf>
    <xf numFmtId="38" fontId="9" fillId="45" borderId="55" xfId="41" applyNumberFormat="1" applyFont="1" applyFill="1" applyBorder="1" applyAlignment="1" applyProtection="1">
      <alignment/>
      <protection/>
    </xf>
    <xf numFmtId="38" fontId="9" fillId="45" borderId="56" xfId="41" applyNumberFormat="1" applyFont="1" applyFill="1" applyBorder="1" applyAlignment="1" applyProtection="1">
      <alignment/>
      <protection/>
    </xf>
    <xf numFmtId="38" fontId="9" fillId="33" borderId="55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56" fillId="33" borderId="26" xfId="0" applyNumberFormat="1" applyFont="1" applyFill="1" applyBorder="1" applyAlignment="1" applyProtection="1">
      <alignment horizontal="center"/>
      <protection locked="0"/>
    </xf>
    <xf numFmtId="175" fontId="156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15" fillId="33" borderId="60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8" fillId="33" borderId="60" xfId="41" applyNumberFormat="1" applyFont="1" applyFill="1" applyBorder="1" applyAlignment="1" applyProtection="1">
      <alignment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8" fillId="42" borderId="54" xfId="41" applyNumberFormat="1" applyFont="1" applyFill="1" applyBorder="1" applyAlignment="1" applyProtection="1">
      <alignment/>
      <protection/>
    </xf>
    <xf numFmtId="38" fontId="9" fillId="42" borderId="61" xfId="41" applyNumberFormat="1" applyFont="1" applyFill="1" applyBorder="1" applyAlignment="1" applyProtection="1">
      <alignment/>
      <protection/>
    </xf>
    <xf numFmtId="38" fontId="9" fillId="42" borderId="58" xfId="41" applyNumberFormat="1" applyFont="1" applyFill="1" applyBorder="1" applyAlignment="1" applyProtection="1">
      <alignment/>
      <protection/>
    </xf>
    <xf numFmtId="38" fontId="9" fillId="42" borderId="62" xfId="41" applyNumberFormat="1" applyFont="1" applyFill="1" applyBorder="1" applyAlignment="1" applyProtection="1">
      <alignment/>
      <protection/>
    </xf>
    <xf numFmtId="38" fontId="21" fillId="42" borderId="50" xfId="41" applyNumberFormat="1" applyFont="1" applyFill="1" applyBorder="1" applyAlignment="1" applyProtection="1">
      <alignment/>
      <protection/>
    </xf>
    <xf numFmtId="38" fontId="21" fillId="42" borderId="58" xfId="41" applyNumberFormat="1" applyFont="1" applyFill="1" applyBorder="1" applyAlignment="1" applyProtection="1">
      <alignment/>
      <protection/>
    </xf>
    <xf numFmtId="38" fontId="21" fillId="42" borderId="59" xfId="41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41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157" fillId="45" borderId="62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29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29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29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29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29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29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29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29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58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1" xfId="36" applyFont="1" applyFill="1" applyBorder="1" applyAlignment="1" applyProtection="1" quotePrefix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3" fillId="33" borderId="50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38" fontId="8" fillId="42" borderId="54" xfId="41" applyNumberFormat="1" applyFont="1" applyFill="1" applyBorder="1" applyAlignment="1" applyProtection="1">
      <alignment horizontal="center"/>
      <protection/>
    </xf>
    <xf numFmtId="38" fontId="8" fillId="42" borderId="19" xfId="41" applyNumberFormat="1" applyFont="1" applyFill="1" applyBorder="1" applyAlignment="1" applyProtection="1">
      <alignment horizontal="center"/>
      <protection/>
    </xf>
    <xf numFmtId="38" fontId="8" fillId="42" borderId="51" xfId="41" applyNumberFormat="1" applyFont="1" applyFill="1" applyBorder="1" applyAlignment="1" applyProtection="1">
      <alignment horizontal="center"/>
      <protection/>
    </xf>
    <xf numFmtId="38" fontId="9" fillId="42" borderId="61" xfId="41" applyNumberFormat="1" applyFont="1" applyFill="1" applyBorder="1" applyAlignment="1" applyProtection="1">
      <alignment horizontal="center"/>
      <protection/>
    </xf>
    <xf numFmtId="38" fontId="9" fillId="42" borderId="44" xfId="41" applyNumberFormat="1" applyFont="1" applyFill="1" applyBorder="1" applyAlignment="1" applyProtection="1">
      <alignment horizontal="center"/>
      <protection/>
    </xf>
    <xf numFmtId="38" fontId="9" fillId="42" borderId="45" xfId="41" applyNumberFormat="1" applyFont="1" applyFill="1" applyBorder="1" applyAlignment="1" applyProtection="1">
      <alignment horizontal="center"/>
      <protection/>
    </xf>
    <xf numFmtId="38" fontId="9" fillId="42" borderId="58" xfId="41" applyNumberFormat="1" applyFont="1" applyFill="1" applyBorder="1" applyAlignment="1" applyProtection="1">
      <alignment horizontal="center"/>
      <protection/>
    </xf>
    <xf numFmtId="38" fontId="9" fillId="42" borderId="46" xfId="41" applyNumberFormat="1" applyFont="1" applyFill="1" applyBorder="1" applyAlignment="1" applyProtection="1">
      <alignment horizontal="center"/>
      <protection/>
    </xf>
    <xf numFmtId="38" fontId="9" fillId="42" borderId="47" xfId="41" applyNumberFormat="1" applyFont="1" applyFill="1" applyBorder="1" applyAlignment="1" applyProtection="1">
      <alignment horizontal="center"/>
      <protection/>
    </xf>
    <xf numFmtId="38" fontId="9" fillId="42" borderId="62" xfId="41" applyNumberFormat="1" applyFont="1" applyFill="1" applyBorder="1" applyAlignment="1" applyProtection="1">
      <alignment horizontal="center"/>
      <protection/>
    </xf>
    <xf numFmtId="38" fontId="9" fillId="42" borderId="55" xfId="41" applyNumberFormat="1" applyFont="1" applyFill="1" applyBorder="1" applyAlignment="1" applyProtection="1">
      <alignment horizontal="center"/>
      <protection/>
    </xf>
    <xf numFmtId="38" fontId="9" fillId="42" borderId="56" xfId="41" applyNumberFormat="1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1" xfId="36" applyFont="1" applyFill="1" applyBorder="1" applyAlignment="1" applyProtection="1">
      <alignment horizontal="center"/>
      <protection/>
    </xf>
    <xf numFmtId="38" fontId="21" fillId="42" borderId="41" xfId="41" applyNumberFormat="1" applyFont="1" applyFill="1" applyBorder="1" applyAlignment="1" applyProtection="1">
      <alignment horizontal="center"/>
      <protection/>
    </xf>
    <xf numFmtId="38" fontId="21" fillId="42" borderId="42" xfId="41" applyNumberFormat="1" applyFont="1" applyFill="1" applyBorder="1" applyAlignment="1" applyProtection="1">
      <alignment horizontal="center"/>
      <protection/>
    </xf>
    <xf numFmtId="38" fontId="21" fillId="42" borderId="43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1" xfId="41" applyNumberFormat="1" applyFont="1" applyFill="1" applyBorder="1" applyAlignment="1" applyProtection="1">
      <alignment horizontal="center"/>
      <protection/>
    </xf>
    <xf numFmtId="3" fontId="11" fillId="33" borderId="62" xfId="36" applyNumberFormat="1" applyFont="1" applyFill="1" applyBorder="1" applyAlignment="1" applyProtection="1">
      <alignment horizontal="center"/>
      <protection/>
    </xf>
    <xf numFmtId="3" fontId="11" fillId="33" borderId="55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0" fontId="5" fillId="39" borderId="66" xfId="36" applyFont="1" applyFill="1" applyBorder="1" applyAlignment="1" applyProtection="1">
      <alignment horizontal="left"/>
      <protection/>
    </xf>
    <xf numFmtId="0" fontId="5" fillId="39" borderId="35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166" fontId="5" fillId="39" borderId="65" xfId="36" applyNumberFormat="1" applyFont="1" applyFill="1" applyBorder="1" applyAlignment="1" applyProtection="1">
      <alignment horizontal="left"/>
      <protection/>
    </xf>
    <xf numFmtId="166" fontId="5" fillId="39" borderId="37" xfId="36" applyNumberFormat="1" applyFont="1" applyFill="1" applyBorder="1" applyAlignment="1" applyProtection="1">
      <alignment horizontal="left"/>
      <protection/>
    </xf>
    <xf numFmtId="166" fontId="5" fillId="39" borderId="38" xfId="36" applyNumberFormat="1" applyFont="1" applyFill="1" applyBorder="1" applyAlignment="1" applyProtection="1">
      <alignment horizontal="left"/>
      <protection/>
    </xf>
    <xf numFmtId="38" fontId="15" fillId="33" borderId="60" xfId="41" applyNumberFormat="1" applyFont="1" applyFill="1" applyBorder="1" applyAlignment="1" applyProtection="1">
      <alignment horizontal="left"/>
      <protection/>
    </xf>
    <xf numFmtId="38" fontId="15" fillId="33" borderId="29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44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60" xfId="41" applyNumberFormat="1" applyFont="1" applyFill="1" applyBorder="1" applyAlignment="1" applyProtection="1">
      <alignment horizontal="left"/>
      <protection/>
    </xf>
    <xf numFmtId="38" fontId="8" fillId="33" borderId="29" xfId="41" applyNumberFormat="1" applyFont="1" applyFill="1" applyBorder="1" applyAlignment="1" applyProtection="1">
      <alignment horizontal="left"/>
      <protection/>
    </xf>
    <xf numFmtId="0" fontId="159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1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0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3" fillId="39" borderId="101" xfId="0" applyNumberFormat="1" applyFont="1" applyFill="1" applyBorder="1" applyAlignment="1" applyProtection="1" quotePrefix="1">
      <alignment horizontal="center"/>
      <protection/>
    </xf>
    <xf numFmtId="183" fontId="159" fillId="40" borderId="101" xfId="0" applyNumberFormat="1" applyFont="1" applyFill="1" applyBorder="1" applyAlignment="1" applyProtection="1" quotePrefix="1">
      <alignment horizontal="center"/>
      <protection/>
    </xf>
    <xf numFmtId="183" fontId="160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8" fillId="38" borderId="104" xfId="0" applyNumberFormat="1" applyFont="1" applyFill="1" applyBorder="1" applyAlignment="1" applyProtection="1">
      <alignment horizontal="center"/>
      <protection/>
    </xf>
    <xf numFmtId="174" fontId="161" fillId="38" borderId="103" xfId="0" applyNumberFormat="1" applyFont="1" applyFill="1" applyBorder="1" applyAlignment="1" applyProtection="1">
      <alignment horizontal="center"/>
      <protection/>
    </xf>
    <xf numFmtId="174" fontId="161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6" fontId="162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29" fillId="42" borderId="107" xfId="0" applyNumberFormat="1" applyFont="1" applyFill="1" applyBorder="1" applyAlignment="1" applyProtection="1">
      <alignment/>
      <protection/>
    </xf>
    <xf numFmtId="176" fontId="29" fillId="42" borderId="91" xfId="0" applyNumberFormat="1" applyFont="1" applyFill="1" applyBorder="1" applyAlignment="1" applyProtection="1">
      <alignment/>
      <protection/>
    </xf>
    <xf numFmtId="176" fontId="29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29" fillId="42" borderId="110" xfId="0" applyNumberFormat="1" applyFont="1" applyFill="1" applyBorder="1" applyAlignment="1" applyProtection="1">
      <alignment/>
      <protection/>
    </xf>
    <xf numFmtId="176" fontId="12" fillId="42" borderId="109" xfId="36" applyNumberFormat="1" applyFont="1" applyFill="1" applyBorder="1" applyAlignment="1" applyProtection="1">
      <alignment/>
      <protection/>
    </xf>
    <xf numFmtId="0" fontId="163" fillId="47" borderId="0" xfId="37" applyFont="1" applyFill="1" applyBorder="1" applyAlignment="1" applyProtection="1">
      <alignment horizontal="center"/>
      <protection/>
    </xf>
    <xf numFmtId="166" fontId="162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0" fontId="164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4" fillId="35" borderId="0" xfId="40" applyFont="1" applyFill="1" applyBorder="1" applyAlignment="1" applyProtection="1">
      <alignment/>
      <protection/>
    </xf>
    <xf numFmtId="0" fontId="163" fillId="33" borderId="0" xfId="37" applyFont="1" applyFill="1" applyBorder="1" applyAlignment="1" applyProtection="1">
      <alignment horizontal="center"/>
      <protection/>
    </xf>
    <xf numFmtId="164" fontId="54" fillId="49" borderId="26" xfId="40" applyNumberFormat="1" applyFont="1" applyFill="1" applyBorder="1" applyAlignment="1" applyProtection="1">
      <alignment horizontal="center" vertical="center"/>
      <protection locked="0"/>
    </xf>
    <xf numFmtId="166" fontId="148" fillId="26" borderId="0" xfId="41" applyNumberFormat="1" applyFont="1" applyFill="1" applyAlignment="1" applyProtection="1">
      <alignment/>
      <protection/>
    </xf>
    <xf numFmtId="0" fontId="150" fillId="35" borderId="0" xfId="40" applyFont="1" applyFill="1" applyBorder="1" applyProtection="1">
      <alignment/>
      <protection/>
    </xf>
    <xf numFmtId="0" fontId="165" fillId="35" borderId="0" xfId="40" applyFont="1" applyFill="1" applyBorder="1" applyProtection="1">
      <alignment/>
      <protection/>
    </xf>
    <xf numFmtId="0" fontId="165" fillId="35" borderId="0" xfId="40" applyFont="1" applyFill="1" applyProtection="1">
      <alignment/>
      <protection/>
    </xf>
    <xf numFmtId="172" fontId="166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6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7" fillId="33" borderId="26" xfId="40" applyNumberFormat="1" applyFont="1" applyFill="1" applyBorder="1" applyAlignment="1" applyProtection="1">
      <alignment horizontal="center" vertical="center"/>
      <protection/>
    </xf>
    <xf numFmtId="164" fontId="168" fillId="33" borderId="26" xfId="40" applyNumberFormat="1" applyFont="1" applyFill="1" applyBorder="1" applyAlignment="1" applyProtection="1">
      <alignment horizontal="center" vertical="center"/>
      <protection/>
    </xf>
    <xf numFmtId="0" fontId="9" fillId="33" borderId="26" xfId="40" applyNumberFormat="1" applyFont="1" applyFill="1" applyBorder="1" applyAlignment="1" applyProtection="1">
      <alignment horizontal="center" vertical="center"/>
      <protection/>
    </xf>
    <xf numFmtId="0" fontId="9" fillId="38" borderId="26" xfId="40" applyNumberFormat="1" applyFont="1" applyFill="1" applyBorder="1" applyAlignment="1" applyProtection="1">
      <alignment horizontal="center" vertical="center"/>
      <protection locked="0"/>
    </xf>
    <xf numFmtId="38" fontId="17" fillId="33" borderId="59" xfId="41" applyNumberFormat="1" applyFont="1" applyFill="1" applyBorder="1" applyAlignment="1" applyProtection="1">
      <alignment/>
      <protection/>
    </xf>
    <xf numFmtId="38" fontId="17" fillId="33" borderId="58" xfId="41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1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69" fillId="33" borderId="70" xfId="0" applyNumberFormat="1" applyFont="1" applyFill="1" applyBorder="1" applyAlignment="1" applyProtection="1" quotePrefix="1">
      <alignment/>
      <protection/>
    </xf>
    <xf numFmtId="166" fontId="170" fillId="33" borderId="70" xfId="0" applyNumberFormat="1" applyFont="1" applyFill="1" applyBorder="1" applyAlignment="1" applyProtection="1" quotePrefix="1">
      <alignment/>
      <protection/>
    </xf>
    <xf numFmtId="166" fontId="169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9" fillId="33" borderId="115" xfId="0" applyNumberFormat="1" applyFont="1" applyFill="1" applyBorder="1" applyAlignment="1" applyProtection="1" quotePrefix="1">
      <alignment/>
      <protection/>
    </xf>
    <xf numFmtId="166" fontId="169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69" fillId="26" borderId="115" xfId="0" applyNumberFormat="1" applyFont="1" applyFill="1" applyBorder="1" applyAlignment="1" applyProtection="1" quotePrefix="1">
      <alignment/>
      <protection/>
    </xf>
    <xf numFmtId="166" fontId="170" fillId="26" borderId="31" xfId="0" applyNumberFormat="1" applyFont="1" applyFill="1" applyBorder="1" applyAlignment="1" applyProtection="1" quotePrefix="1">
      <alignment/>
      <protection/>
    </xf>
    <xf numFmtId="166" fontId="169" fillId="33" borderId="85" xfId="0" applyNumberFormat="1" applyFont="1" applyFill="1" applyBorder="1" applyAlignment="1" applyProtection="1" quotePrefix="1">
      <alignment/>
      <protection/>
    </xf>
    <xf numFmtId="166" fontId="170" fillId="33" borderId="86" xfId="0" applyNumberFormat="1" applyFont="1" applyFill="1" applyBorder="1" applyAlignment="1" applyProtection="1" quotePrefix="1">
      <alignment/>
      <protection/>
    </xf>
    <xf numFmtId="166" fontId="170" fillId="33" borderId="31" xfId="0" applyNumberFormat="1" applyFont="1" applyFill="1" applyBorder="1" applyAlignment="1" applyProtection="1" quotePrefix="1">
      <alignment/>
      <protection/>
    </xf>
    <xf numFmtId="0" fontId="30" fillId="33" borderId="116" xfId="40" applyFont="1" applyFill="1" applyBorder="1" applyProtection="1">
      <alignment/>
      <protection/>
    </xf>
    <xf numFmtId="0" fontId="30" fillId="33" borderId="42" xfId="40" applyFont="1" applyFill="1" applyBorder="1" applyProtection="1">
      <alignment/>
      <protection/>
    </xf>
    <xf numFmtId="0" fontId="30" fillId="33" borderId="28" xfId="40" applyFont="1" applyFill="1" applyBorder="1" applyProtection="1">
      <alignment/>
      <protection/>
    </xf>
    <xf numFmtId="174" fontId="34" fillId="50" borderId="117" xfId="0" applyNumberFormat="1" applyFont="1" applyFill="1" applyBorder="1" applyAlignment="1" applyProtection="1">
      <alignment horizontal="center"/>
      <protection/>
    </xf>
    <xf numFmtId="174" fontId="35" fillId="41" borderId="117" xfId="0" applyNumberFormat="1" applyFont="1" applyFill="1" applyBorder="1" applyAlignment="1" applyProtection="1">
      <alignment horizontal="center"/>
      <protection/>
    </xf>
    <xf numFmtId="174" fontId="171" fillId="50" borderId="117" xfId="0" applyNumberFormat="1" applyFont="1" applyFill="1" applyBorder="1" applyAlignment="1" applyProtection="1">
      <alignment horizontal="center"/>
      <protection/>
    </xf>
    <xf numFmtId="174" fontId="172" fillId="41" borderId="117" xfId="0" applyNumberFormat="1" applyFont="1" applyFill="1" applyBorder="1" applyAlignment="1" applyProtection="1">
      <alignment horizontal="center"/>
      <protection/>
    </xf>
    <xf numFmtId="174" fontId="34" fillId="51" borderId="117" xfId="0" applyNumberFormat="1" applyFont="1" applyFill="1" applyBorder="1" applyAlignment="1" applyProtection="1">
      <alignment horizontal="center"/>
      <protection/>
    </xf>
    <xf numFmtId="174" fontId="35" fillId="51" borderId="117" xfId="0" applyNumberFormat="1" applyFont="1" applyFill="1" applyBorder="1" applyAlignment="1" applyProtection="1">
      <alignment horizontal="center"/>
      <protection/>
    </xf>
    <xf numFmtId="174" fontId="173" fillId="51" borderId="117" xfId="0" applyNumberFormat="1" applyFont="1" applyFill="1" applyBorder="1" applyAlignment="1" applyProtection="1">
      <alignment horizontal="center"/>
      <protection/>
    </xf>
    <xf numFmtId="174" fontId="172" fillId="51" borderId="117" xfId="0" applyNumberFormat="1" applyFont="1" applyFill="1" applyBorder="1" applyAlignment="1" applyProtection="1">
      <alignment horizontal="center"/>
      <protection/>
    </xf>
    <xf numFmtId="174" fontId="34" fillId="52" borderId="117" xfId="0" applyNumberFormat="1" applyFont="1" applyFill="1" applyBorder="1" applyAlignment="1" applyProtection="1">
      <alignment horizontal="center"/>
      <protection/>
    </xf>
    <xf numFmtId="174" fontId="35" fillId="52" borderId="117" xfId="0" applyNumberFormat="1" applyFont="1" applyFill="1" applyBorder="1" applyAlignment="1" applyProtection="1">
      <alignment horizontal="center"/>
      <protection/>
    </xf>
    <xf numFmtId="174" fontId="174" fillId="52" borderId="117" xfId="0" applyNumberFormat="1" applyFont="1" applyFill="1" applyBorder="1" applyAlignment="1" applyProtection="1">
      <alignment horizontal="center"/>
      <protection/>
    </xf>
    <xf numFmtId="174" fontId="175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8" fillId="38" borderId="119" xfId="0" applyNumberFormat="1" applyFont="1" applyFill="1" applyBorder="1" applyAlignment="1" applyProtection="1">
      <alignment horizontal="center"/>
      <protection/>
    </xf>
    <xf numFmtId="174" fontId="161" fillId="38" borderId="118" xfId="0" applyNumberFormat="1" applyFont="1" applyFill="1" applyBorder="1" applyAlignment="1" applyProtection="1">
      <alignment horizontal="center"/>
      <protection/>
    </xf>
    <xf numFmtId="174" fontId="161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29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1" applyNumberFormat="1" applyFont="1" applyFill="1" applyBorder="1" applyAlignment="1" applyProtection="1">
      <alignment/>
      <protection/>
    </xf>
    <xf numFmtId="38" fontId="9" fillId="42" borderId="43" xfId="41" applyNumberFormat="1" applyFont="1" applyFill="1" applyBorder="1" applyAlignment="1" applyProtection="1">
      <alignment/>
      <protection/>
    </xf>
    <xf numFmtId="38" fontId="176" fillId="42" borderId="41" xfId="41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29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29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29" fillId="42" borderId="10" xfId="0" applyNumberFormat="1" applyFont="1" applyFill="1" applyBorder="1" applyAlignment="1" applyProtection="1">
      <alignment/>
      <protection locked="0"/>
    </xf>
    <xf numFmtId="166" fontId="162" fillId="26" borderId="0" xfId="0" applyNumberFormat="1" applyFont="1" applyFill="1" applyBorder="1" applyAlignment="1" applyProtection="1" quotePrefix="1">
      <alignment horizontal="center"/>
      <protection/>
    </xf>
    <xf numFmtId="166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37" applyFont="1" applyFill="1" applyBorder="1" applyAlignment="1" applyProtection="1">
      <alignment horizontal="center"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1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1" xfId="41" applyNumberFormat="1" applyFont="1" applyFill="1" applyBorder="1" applyAlignment="1" applyProtection="1">
      <alignment horizontal="left"/>
      <protection/>
    </xf>
    <xf numFmtId="38" fontId="8" fillId="26" borderId="54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8" fillId="26" borderId="115" xfId="41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0" fillId="38" borderId="0" xfId="33" applyFont="1" applyFill="1" applyBorder="1" quotePrefix="1">
      <alignment/>
      <protection/>
    </xf>
    <xf numFmtId="187" fontId="21" fillId="33" borderId="0" xfId="34" applyNumberFormat="1" applyFont="1" applyFill="1" applyBorder="1" applyAlignment="1">
      <alignment/>
      <protection/>
    </xf>
    <xf numFmtId="189" fontId="21" fillId="26" borderId="68" xfId="34" applyNumberFormat="1" applyFont="1" applyFill="1" applyBorder="1" applyAlignment="1">
      <alignment/>
      <protection/>
    </xf>
    <xf numFmtId="189" fontId="21" fillId="26" borderId="18" xfId="34" applyNumberFormat="1" applyFont="1" applyFill="1" applyBorder="1" applyAlignment="1">
      <alignment/>
      <protection/>
    </xf>
    <xf numFmtId="189" fontId="21" fillId="26" borderId="21" xfId="34" applyNumberFormat="1" applyFont="1" applyFill="1" applyBorder="1" applyAlignment="1">
      <alignment/>
      <protection/>
    </xf>
    <xf numFmtId="189" fontId="21" fillId="44" borderId="68" xfId="34" applyNumberFormat="1" applyFont="1" applyFill="1" applyBorder="1" applyAlignment="1">
      <alignment/>
      <protection/>
    </xf>
    <xf numFmtId="189" fontId="21" fillId="44" borderId="18" xfId="34" applyNumberFormat="1" applyFont="1" applyFill="1" applyBorder="1" applyAlignment="1">
      <alignment/>
      <protection/>
    </xf>
    <xf numFmtId="189" fontId="21" fillId="44" borderId="21" xfId="34" applyNumberFormat="1" applyFont="1" applyFill="1" applyBorder="1" applyAlignment="1">
      <alignment/>
      <protection/>
    </xf>
    <xf numFmtId="193" fontId="21" fillId="33" borderId="0" xfId="33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1" applyNumberFormat="1" applyFont="1" applyFill="1" applyBorder="1" applyAlignment="1" applyProtection="1">
      <alignment/>
      <protection/>
    </xf>
    <xf numFmtId="38" fontId="9" fillId="33" borderId="42" xfId="41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172" fontId="177" fillId="39" borderId="26" xfId="0" applyNumberFormat="1" applyFont="1" applyFill="1" applyBorder="1" applyAlignment="1" applyProtection="1">
      <alignment horizontal="center"/>
      <protection/>
    </xf>
    <xf numFmtId="172" fontId="178" fillId="39" borderId="26" xfId="0" applyNumberFormat="1" applyFont="1" applyFill="1" applyBorder="1" applyAlignment="1" applyProtection="1">
      <alignment horizontal="center"/>
      <protection/>
    </xf>
    <xf numFmtId="183" fontId="153" fillId="39" borderId="26" xfId="0" applyNumberFormat="1" applyFont="1" applyFill="1" applyBorder="1" applyAlignment="1" applyProtection="1" quotePrefix="1">
      <alignment horizontal="center"/>
      <protection/>
    </xf>
    <xf numFmtId="171" fontId="154" fillId="40" borderId="26" xfId="0" applyNumberFormat="1" applyFont="1" applyFill="1" applyBorder="1" applyAlignment="1" applyProtection="1" quotePrefix="1">
      <alignment horizontal="center"/>
      <protection/>
    </xf>
    <xf numFmtId="183" fontId="159" fillId="40" borderId="26" xfId="0" applyNumberFormat="1" applyFont="1" applyFill="1" applyBorder="1" applyAlignment="1" applyProtection="1" quotePrefix="1">
      <alignment horizontal="center"/>
      <protection/>
    </xf>
    <xf numFmtId="171" fontId="159" fillId="40" borderId="26" xfId="0" applyNumberFormat="1" applyFont="1" applyFill="1" applyBorder="1" applyAlignment="1" applyProtection="1" quotePrefix="1">
      <alignment horizontal="center"/>
      <protection/>
    </xf>
    <xf numFmtId="171" fontId="166" fillId="48" borderId="26" xfId="0" applyNumberFormat="1" applyFont="1" applyFill="1" applyBorder="1" applyAlignment="1" applyProtection="1" quotePrefix="1">
      <alignment horizontal="center"/>
      <protection/>
    </xf>
    <xf numFmtId="183" fontId="160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79" fillId="47" borderId="27" xfId="41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202" fontId="21" fillId="33" borderId="0" xfId="34" applyNumberFormat="1" applyFont="1" applyFill="1" applyBorder="1" applyAlignment="1">
      <alignment/>
      <protection/>
    </xf>
    <xf numFmtId="169" fontId="21" fillId="33" borderId="0" xfId="33" applyNumberFormat="1" applyFont="1" applyFill="1" applyBorder="1" applyAlignment="1">
      <alignment/>
      <protection/>
    </xf>
    <xf numFmtId="171" fontId="21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68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67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5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0" fillId="39" borderId="101" xfId="0" applyNumberFormat="1" applyFont="1" applyFill="1" applyBorder="1" applyAlignment="1" applyProtection="1" quotePrefix="1">
      <alignment horizontal="center"/>
      <protection/>
    </xf>
    <xf numFmtId="203" fontId="154" fillId="40" borderId="101" xfId="0" applyNumberFormat="1" applyFont="1" applyFill="1" applyBorder="1" applyAlignment="1" applyProtection="1" quotePrefix="1">
      <alignment horizontal="center"/>
      <protection/>
    </xf>
    <xf numFmtId="203" fontId="166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1" fillId="26" borderId="44" xfId="0" applyNumberFormat="1" applyFont="1" applyFill="1" applyBorder="1" applyAlignment="1" applyProtection="1">
      <alignment horizontal="center"/>
      <protection locked="0"/>
    </xf>
    <xf numFmtId="203" fontId="180" fillId="39" borderId="26" xfId="0" applyNumberFormat="1" applyFont="1" applyFill="1" applyBorder="1" applyAlignment="1" applyProtection="1">
      <alignment horizontal="center"/>
      <protection/>
    </xf>
    <xf numFmtId="203" fontId="154" fillId="40" borderId="26" xfId="0" applyNumberFormat="1" applyFont="1" applyFill="1" applyBorder="1" applyAlignment="1" applyProtection="1" quotePrefix="1">
      <alignment horizontal="center"/>
      <protection/>
    </xf>
    <xf numFmtId="203" fontId="166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2" fillId="33" borderId="44" xfId="0" applyNumberFormat="1" applyFont="1" applyFill="1" applyBorder="1" applyAlignment="1" applyProtection="1">
      <alignment horizontal="center"/>
      <protection/>
    </xf>
    <xf numFmtId="192" fontId="21" fillId="33" borderId="0" xfId="33" applyNumberFormat="1" applyFont="1" applyFill="1" applyBorder="1" applyAlignment="1">
      <alignment horizontal="center"/>
      <protection/>
    </xf>
    <xf numFmtId="171" fontId="21" fillId="26" borderId="0" xfId="33" applyNumberFormat="1" applyFont="1" applyFill="1" applyBorder="1" applyAlignment="1">
      <alignment horizontal="center"/>
      <protection/>
    </xf>
    <xf numFmtId="0" fontId="9" fillId="37" borderId="0" xfId="33" applyFont="1" applyFill="1" applyProtection="1">
      <alignment/>
      <protection/>
    </xf>
    <xf numFmtId="0" fontId="8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 applyProtection="1">
      <alignment vertical="center"/>
      <protection/>
    </xf>
    <xf numFmtId="0" fontId="8" fillId="37" borderId="0" xfId="33" applyFont="1" applyFill="1" applyBorder="1" applyAlignment="1">
      <alignment horizontal="center" vertical="center"/>
      <protection/>
    </xf>
    <xf numFmtId="4" fontId="9" fillId="37" borderId="0" xfId="33" applyNumberFormat="1" applyFont="1" applyFill="1" applyAlignment="1" applyProtection="1">
      <alignment vertical="center"/>
      <protection/>
    </xf>
    <xf numFmtId="4" fontId="9" fillId="0" borderId="0" xfId="33" applyNumberFormat="1" applyFont="1" applyFill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Protection="1">
      <alignment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8" fillId="52" borderId="130" xfId="33" applyFont="1" applyFill="1" applyBorder="1">
      <alignment/>
      <protection/>
    </xf>
    <xf numFmtId="0" fontId="9" fillId="52" borderId="131" xfId="33" applyFont="1" applyFill="1" applyBorder="1">
      <alignment/>
      <protection/>
    </xf>
    <xf numFmtId="0" fontId="9" fillId="52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68" fontId="21" fillId="26" borderId="0" xfId="33" applyNumberFormat="1" applyFont="1" applyFill="1" applyBorder="1" applyAlignment="1">
      <alignment horizontal="left"/>
      <protection/>
    </xf>
    <xf numFmtId="168" fontId="23" fillId="44" borderId="0" xfId="33" applyNumberFormat="1" applyFont="1" applyFill="1" applyBorder="1" applyAlignment="1">
      <alignment horizontal="center"/>
      <protection/>
    </xf>
    <xf numFmtId="171" fontId="23" fillId="44" borderId="0" xfId="33" applyNumberFormat="1" applyFont="1" applyFill="1" applyBorder="1" applyAlignment="1">
      <alignment horizontal="center"/>
      <protection/>
    </xf>
    <xf numFmtId="168" fontId="21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1" fillId="44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67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5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4" borderId="67" xfId="33" applyFont="1" applyFill="1" applyBorder="1" quotePrefix="1">
      <alignment/>
      <protection/>
    </xf>
    <xf numFmtId="0" fontId="9" fillId="44" borderId="19" xfId="33" applyFont="1" applyFill="1" applyBorder="1" quotePrefix="1">
      <alignment/>
      <protection/>
    </xf>
    <xf numFmtId="0" fontId="9" fillId="44" borderId="17" xfId="33" applyFont="1" applyFill="1" applyBorder="1" quotePrefix="1">
      <alignment/>
      <protection/>
    </xf>
    <xf numFmtId="0" fontId="9" fillId="44" borderId="0" xfId="33" applyFont="1" applyFill="1" applyBorder="1" quotePrefix="1">
      <alignment/>
      <protection/>
    </xf>
    <xf numFmtId="0" fontId="9" fillId="44" borderId="25" xfId="33" applyFont="1" applyFill="1" applyBorder="1" quotePrefix="1">
      <alignment/>
      <protection/>
    </xf>
    <xf numFmtId="0" fontId="9" fillId="44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67" xfId="33" applyFont="1" applyFill="1" applyBorder="1">
      <alignment/>
      <protection/>
    </xf>
    <xf numFmtId="170" fontId="18" fillId="26" borderId="68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5" xfId="33" applyFont="1" applyFill="1" applyBorder="1">
      <alignment/>
      <protection/>
    </xf>
    <xf numFmtId="169" fontId="21" fillId="33" borderId="0" xfId="33" applyNumberFormat="1" applyFont="1" applyFill="1" applyBorder="1" applyAlignment="1">
      <alignment/>
      <protection/>
    </xf>
    <xf numFmtId="170" fontId="21" fillId="38" borderId="0" xfId="33" applyNumberFormat="1" applyFont="1" applyFill="1" applyBorder="1" applyAlignment="1">
      <alignment/>
      <protection/>
    </xf>
    <xf numFmtId="202" fontId="21" fillId="33" borderId="0" xfId="34" applyNumberFormat="1" applyFont="1" applyFill="1" applyBorder="1" applyAlignment="1">
      <alignment/>
      <protection/>
    </xf>
    <xf numFmtId="0" fontId="9" fillId="26" borderId="67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68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1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1" fillId="26" borderId="0" xfId="33" applyNumberFormat="1" applyFont="1" applyFill="1" applyBorder="1">
      <alignment/>
      <protection/>
    </xf>
    <xf numFmtId="0" fontId="9" fillId="26" borderId="25" xfId="33" applyFont="1" applyFill="1" applyBorder="1">
      <alignment/>
      <protection/>
    </xf>
    <xf numFmtId="169" fontId="21" fillId="26" borderId="20" xfId="33" applyNumberFormat="1" applyFont="1" applyFill="1" applyBorder="1">
      <alignment/>
      <protection/>
    </xf>
    <xf numFmtId="168" fontId="21" fillId="26" borderId="20" xfId="33" applyNumberFormat="1" applyFont="1" applyFill="1" applyBorder="1" applyAlignment="1">
      <alignment horizontal="left"/>
      <protection/>
    </xf>
    <xf numFmtId="200" fontId="183" fillId="55" borderId="0" xfId="39" applyNumberFormat="1" applyFont="1" applyFill="1" applyBorder="1" applyAlignment="1">
      <alignment horizontal="center"/>
      <protection/>
    </xf>
    <xf numFmtId="0" fontId="184" fillId="55" borderId="0" xfId="39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center"/>
      <protection/>
    </xf>
    <xf numFmtId="202" fontId="21" fillId="33" borderId="0" xfId="34" applyNumberFormat="1" applyFont="1" applyFill="1" applyBorder="1" applyAlignment="1">
      <alignment horizontal="left"/>
      <protection/>
    </xf>
    <xf numFmtId="171" fontId="21" fillId="26" borderId="0" xfId="33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center"/>
      <protection/>
    </xf>
    <xf numFmtId="168" fontId="21" fillId="26" borderId="0" xfId="33" applyNumberFormat="1" applyFont="1" applyFill="1" applyBorder="1" applyAlignment="1">
      <alignment horizontal="center"/>
      <protection/>
    </xf>
    <xf numFmtId="170" fontId="21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70" fontId="21" fillId="38" borderId="0" xfId="33" applyNumberFormat="1" applyFont="1" applyFill="1" applyBorder="1" applyAlignment="1">
      <alignment horizontal="center"/>
      <protection/>
    </xf>
    <xf numFmtId="187" fontId="21" fillId="33" borderId="0" xfId="34" applyNumberFormat="1" applyFont="1" applyFill="1" applyBorder="1" applyAlignment="1">
      <alignment horizontal="center"/>
      <protection/>
    </xf>
    <xf numFmtId="185" fontId="8" fillId="52" borderId="131" xfId="34" applyNumberFormat="1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center"/>
      <protection/>
    </xf>
    <xf numFmtId="169" fontId="21" fillId="44" borderId="0" xfId="33" applyNumberFormat="1" applyFont="1" applyFill="1" applyBorder="1" applyAlignment="1">
      <alignment horizontal="center"/>
      <protection/>
    </xf>
    <xf numFmtId="170" fontId="21" fillId="38" borderId="0" xfId="33" applyNumberFormat="1" applyFont="1" applyFill="1" applyBorder="1" applyAlignment="1">
      <alignment horizontal="left"/>
      <protection/>
    </xf>
    <xf numFmtId="191" fontId="55" fillId="44" borderId="20" xfId="34" applyNumberFormat="1" applyFont="1" applyFill="1" applyBorder="1" applyAlignment="1">
      <alignment horizontal="center"/>
      <protection/>
    </xf>
    <xf numFmtId="189" fontId="55" fillId="26" borderId="19" xfId="34" applyNumberFormat="1" applyFont="1" applyFill="1" applyBorder="1" applyAlignment="1">
      <alignment horizontal="center"/>
      <protection/>
    </xf>
    <xf numFmtId="190" fontId="55" fillId="26" borderId="0" xfId="34" applyNumberFormat="1" applyFont="1" applyFill="1" applyBorder="1" applyAlignment="1">
      <alignment horizontal="center"/>
      <protection/>
    </xf>
    <xf numFmtId="187" fontId="21" fillId="26" borderId="0" xfId="34" applyNumberFormat="1" applyFont="1" applyFill="1" applyBorder="1" applyAlignment="1">
      <alignment horizontal="center"/>
      <protection/>
    </xf>
    <xf numFmtId="171" fontId="21" fillId="44" borderId="0" xfId="33" applyNumberFormat="1" applyFont="1" applyFill="1" applyBorder="1" applyAlignment="1">
      <alignment horizontal="center"/>
      <protection/>
    </xf>
    <xf numFmtId="192" fontId="21" fillId="33" borderId="0" xfId="33" applyNumberFormat="1" applyFont="1" applyFill="1" applyBorder="1" applyAlignment="1">
      <alignment horizontal="center"/>
      <protection/>
    </xf>
    <xf numFmtId="189" fontId="55" fillId="44" borderId="19" xfId="34" applyNumberFormat="1" applyFont="1" applyFill="1" applyBorder="1" applyAlignment="1">
      <alignment horizontal="center"/>
      <protection/>
    </xf>
    <xf numFmtId="191" fontId="55" fillId="26" borderId="20" xfId="34" applyNumberFormat="1" applyFont="1" applyFill="1" applyBorder="1" applyAlignment="1">
      <alignment horizontal="center"/>
      <protection/>
    </xf>
    <xf numFmtId="187" fontId="21" fillId="44" borderId="0" xfId="34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left"/>
      <protection/>
    </xf>
    <xf numFmtId="195" fontId="55" fillId="44" borderId="0" xfId="34" applyNumberFormat="1" applyFont="1" applyFill="1" applyBorder="1" applyAlignment="1">
      <alignment horizontal="center"/>
      <protection/>
    </xf>
    <xf numFmtId="196" fontId="55" fillId="44" borderId="20" xfId="34" applyNumberFormat="1" applyFont="1" applyFill="1" applyBorder="1" applyAlignment="1">
      <alignment horizontal="center"/>
      <protection/>
    </xf>
    <xf numFmtId="194" fontId="55" fillId="44" borderId="19" xfId="34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left"/>
      <protection/>
    </xf>
    <xf numFmtId="202" fontId="21" fillId="33" borderId="0" xfId="34" applyNumberFormat="1" applyFont="1" applyFill="1" applyBorder="1" applyAlignment="1">
      <alignment horizontal="center"/>
      <protection/>
    </xf>
    <xf numFmtId="194" fontId="55" fillId="26" borderId="19" xfId="34" applyNumberFormat="1" applyFont="1" applyFill="1" applyBorder="1" applyAlignment="1">
      <alignment horizontal="center"/>
      <protection/>
    </xf>
    <xf numFmtId="190" fontId="55" fillId="44" borderId="0" xfId="34" applyNumberFormat="1" applyFont="1" applyFill="1" applyBorder="1" applyAlignment="1">
      <alignment horizontal="center"/>
      <protection/>
    </xf>
    <xf numFmtId="195" fontId="55" fillId="26" borderId="0" xfId="34" applyNumberFormat="1" applyFont="1" applyFill="1" applyBorder="1" applyAlignment="1">
      <alignment horizontal="center"/>
      <protection/>
    </xf>
    <xf numFmtId="196" fontId="55" fillId="26" borderId="20" xfId="34" applyNumberFormat="1" applyFont="1" applyFill="1" applyBorder="1" applyAlignment="1">
      <alignment horizontal="center"/>
      <protection/>
    </xf>
    <xf numFmtId="199" fontId="185" fillId="26" borderId="0" xfId="0" applyNumberFormat="1" applyFont="1" applyFill="1" applyAlignment="1" applyProtection="1">
      <alignment horizontal="center"/>
      <protection/>
    </xf>
    <xf numFmtId="199" fontId="185" fillId="54" borderId="0" xfId="0" applyNumberFormat="1" applyFont="1" applyFill="1" applyAlignment="1" applyProtection="1">
      <alignment horizontal="center"/>
      <protection/>
    </xf>
    <xf numFmtId="38" fontId="176" fillId="42" borderId="41" xfId="41" applyNumberFormat="1" applyFont="1" applyFill="1" applyBorder="1" applyAlignment="1" applyProtection="1">
      <alignment horizontal="center"/>
      <protection/>
    </xf>
    <xf numFmtId="38" fontId="176" fillId="42" borderId="42" xfId="41" applyNumberFormat="1" applyFont="1" applyFill="1" applyBorder="1" applyAlignment="1" applyProtection="1">
      <alignment horizontal="center"/>
      <protection/>
    </xf>
    <xf numFmtId="38" fontId="176" fillId="42" borderId="43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178" fontId="186" fillId="44" borderId="27" xfId="33" applyNumberFormat="1" applyFont="1" applyFill="1" applyBorder="1" applyAlignment="1" applyProtection="1">
      <alignment horizontal="center" vertical="center"/>
      <protection locked="0"/>
    </xf>
    <xf numFmtId="178" fontId="186" fillId="44" borderId="28" xfId="33" applyNumberFormat="1" applyFont="1" applyFill="1" applyBorder="1" applyAlignment="1" applyProtection="1">
      <alignment horizontal="center" vertical="center"/>
      <protection locked="0"/>
    </xf>
    <xf numFmtId="0" fontId="10" fillId="33" borderId="65" xfId="36" applyFont="1" applyFill="1" applyBorder="1" applyAlignment="1" applyProtection="1">
      <alignment horizontal="center"/>
      <protection/>
    </xf>
    <xf numFmtId="0" fontId="10" fillId="33" borderId="37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38" fontId="8" fillId="44" borderId="41" xfId="41" applyNumberFormat="1" applyFont="1" applyFill="1" applyBorder="1" applyAlignment="1" applyProtection="1">
      <alignment horizontal="center"/>
      <protection/>
    </xf>
    <xf numFmtId="38" fontId="8" fillId="44" borderId="42" xfId="41" applyNumberFormat="1" applyFont="1" applyFill="1" applyBorder="1" applyAlignment="1" applyProtection="1">
      <alignment horizontal="center"/>
      <protection/>
    </xf>
    <xf numFmtId="38" fontId="8" fillId="44" borderId="43" xfId="41" applyNumberFormat="1" applyFont="1" applyFill="1" applyBorder="1" applyAlignment="1" applyProtection="1">
      <alignment horizontal="center"/>
      <protection/>
    </xf>
    <xf numFmtId="0" fontId="4" fillId="46" borderId="63" xfId="36" applyFont="1" applyFill="1" applyBorder="1" applyAlignment="1" applyProtection="1" quotePrefix="1">
      <alignment horizontal="center"/>
      <protection/>
    </xf>
    <xf numFmtId="0" fontId="4" fillId="46" borderId="39" xfId="36" applyFont="1" applyFill="1" applyBorder="1" applyAlignment="1" applyProtection="1" quotePrefix="1">
      <alignment horizontal="center"/>
      <protection/>
    </xf>
    <xf numFmtId="0" fontId="4" fillId="46" borderId="40" xfId="36" applyFont="1" applyFill="1" applyBorder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44" fillId="33" borderId="61" xfId="41" applyNumberFormat="1" applyFont="1" applyFill="1" applyBorder="1" applyAlignment="1" applyProtection="1">
      <alignment horizontal="center"/>
      <protection/>
    </xf>
    <xf numFmtId="38" fontId="44" fillId="33" borderId="44" xfId="41" applyNumberFormat="1" applyFont="1" applyFill="1" applyBorder="1" applyAlignment="1" applyProtection="1">
      <alignment horizontal="center"/>
      <protection/>
    </xf>
    <xf numFmtId="38" fontId="44" fillId="33" borderId="45" xfId="41" applyNumberFormat="1" applyFont="1" applyFill="1" applyBorder="1" applyAlignment="1" applyProtection="1">
      <alignment horizontal="center"/>
      <protection/>
    </xf>
    <xf numFmtId="38" fontId="14" fillId="33" borderId="59" xfId="41" applyNumberFormat="1" applyFont="1" applyFill="1" applyBorder="1" applyAlignment="1" applyProtection="1">
      <alignment horizontal="center"/>
      <protection/>
    </xf>
    <xf numFmtId="38" fontId="14" fillId="33" borderId="48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0" fontId="4" fillId="5" borderId="63" xfId="36" applyFont="1" applyFill="1" applyBorder="1" applyAlignment="1" applyProtection="1">
      <alignment horizontal="center"/>
      <protection/>
    </xf>
    <xf numFmtId="0" fontId="4" fillId="5" borderId="39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left"/>
      <protection/>
    </xf>
    <xf numFmtId="38" fontId="9" fillId="33" borderId="48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157" fillId="45" borderId="64" xfId="41" applyNumberFormat="1" applyFont="1" applyFill="1" applyBorder="1" applyAlignment="1" applyProtection="1">
      <alignment horizontal="center"/>
      <protection/>
    </xf>
    <xf numFmtId="38" fontId="157" fillId="45" borderId="20" xfId="41" applyNumberFormat="1" applyFont="1" applyFill="1" applyBorder="1" applyAlignment="1" applyProtection="1">
      <alignment horizontal="center"/>
      <protection/>
    </xf>
    <xf numFmtId="38" fontId="157" fillId="45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0" fontId="4" fillId="39" borderId="63" xfId="36" applyFont="1" applyFill="1" applyBorder="1" applyAlignment="1" applyProtection="1">
      <alignment horizontal="center"/>
      <protection/>
    </xf>
    <xf numFmtId="0" fontId="4" fillId="39" borderId="39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38" fontId="21" fillId="42" borderId="50" xfId="41" applyNumberFormat="1" applyFont="1" applyFill="1" applyBorder="1" applyAlignment="1" applyProtection="1">
      <alignment horizontal="center"/>
      <protection/>
    </xf>
    <xf numFmtId="38" fontId="21" fillId="42" borderId="52" xfId="41" applyNumberFormat="1" applyFont="1" applyFill="1" applyBorder="1" applyAlignment="1" applyProtection="1">
      <alignment horizontal="center"/>
      <protection/>
    </xf>
    <xf numFmtId="38" fontId="21" fillId="42" borderId="53" xfId="41" applyNumberFormat="1" applyFont="1" applyFill="1" applyBorder="1" applyAlignment="1" applyProtection="1">
      <alignment horizontal="center"/>
      <protection/>
    </xf>
    <xf numFmtId="38" fontId="21" fillId="42" borderId="58" xfId="41" applyNumberFormat="1" applyFont="1" applyFill="1" applyBorder="1" applyAlignment="1" applyProtection="1">
      <alignment horizontal="center"/>
      <protection/>
    </xf>
    <xf numFmtId="38" fontId="21" fillId="42" borderId="46" xfId="41" applyNumberFormat="1" applyFont="1" applyFill="1" applyBorder="1" applyAlignment="1" applyProtection="1">
      <alignment horizontal="center"/>
      <protection/>
    </xf>
    <xf numFmtId="38" fontId="21" fillId="42" borderId="47" xfId="41" applyNumberFormat="1" applyFont="1" applyFill="1" applyBorder="1" applyAlignment="1" applyProtection="1">
      <alignment horizontal="center"/>
      <protection/>
    </xf>
    <xf numFmtId="38" fontId="21" fillId="42" borderId="59" xfId="41" applyNumberFormat="1" applyFont="1" applyFill="1" applyBorder="1" applyAlignment="1" applyProtection="1">
      <alignment horizontal="center"/>
      <protection/>
    </xf>
    <xf numFmtId="38" fontId="21" fillId="42" borderId="48" xfId="41" applyNumberFormat="1" applyFont="1" applyFill="1" applyBorder="1" applyAlignment="1" applyProtection="1">
      <alignment horizontal="center"/>
      <protection/>
    </xf>
    <xf numFmtId="38" fontId="21" fillId="42" borderId="49" xfId="41" applyNumberFormat="1" applyFont="1" applyFill="1" applyBorder="1" applyAlignment="1" applyProtection="1">
      <alignment horizontal="center"/>
      <protection/>
    </xf>
    <xf numFmtId="38" fontId="21" fillId="54" borderId="41" xfId="41" applyNumberFormat="1" applyFont="1" applyFill="1" applyBorder="1" applyAlignment="1" applyProtection="1">
      <alignment horizontal="center"/>
      <protection/>
    </xf>
    <xf numFmtId="38" fontId="21" fillId="54" borderId="42" xfId="41" applyNumberFormat="1" applyFont="1" applyFill="1" applyBorder="1" applyAlignment="1" applyProtection="1">
      <alignment horizontal="center"/>
      <protection/>
    </xf>
    <xf numFmtId="38" fontId="21" fillId="54" borderId="43" xfId="41" applyNumberFormat="1" applyFont="1" applyFill="1" applyBorder="1" applyAlignment="1" applyProtection="1">
      <alignment horizontal="center"/>
      <protection/>
    </xf>
    <xf numFmtId="0" fontId="187" fillId="33" borderId="60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29" xfId="37" applyFont="1" applyFill="1" applyBorder="1" applyAlignment="1" applyProtection="1">
      <alignment horizontal="center"/>
      <protection/>
    </xf>
    <xf numFmtId="0" fontId="163" fillId="47" borderId="115" xfId="37" applyFont="1" applyFill="1" applyBorder="1" applyAlignment="1" applyProtection="1">
      <alignment horizontal="center"/>
      <protection/>
    </xf>
    <xf numFmtId="0" fontId="10" fillId="39" borderId="112" xfId="33" applyFont="1" applyFill="1" applyBorder="1" applyAlignment="1" applyProtection="1">
      <alignment horizontal="center" vertic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3" borderId="41" xfId="36" applyFont="1" applyFill="1" applyBorder="1" applyAlignment="1" applyProtection="1">
      <alignment horizontal="center" vertical="center" wrapText="1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6" fillId="49" borderId="17" xfId="40" applyFont="1" applyFill="1" applyBorder="1" applyAlignment="1" applyProtection="1">
      <alignment horizontal="center" vertical="top"/>
      <protection/>
    </xf>
    <xf numFmtId="0" fontId="16" fillId="49" borderId="0" xfId="40" applyFont="1" applyFill="1" applyBorder="1" applyAlignment="1" applyProtection="1">
      <alignment horizontal="center" vertical="top"/>
      <protection/>
    </xf>
    <xf numFmtId="0" fontId="16" fillId="49" borderId="18" xfId="40" applyFont="1" applyFill="1" applyBorder="1" applyAlignment="1" applyProtection="1">
      <alignment horizontal="center" vertical="top"/>
      <protection/>
    </xf>
    <xf numFmtId="177" fontId="188" fillId="26" borderId="0" xfId="36" applyNumberFormat="1" applyFont="1" applyFill="1" applyBorder="1" applyAlignment="1" applyProtection="1">
      <alignment horizontal="center"/>
      <protection/>
    </xf>
    <xf numFmtId="0" fontId="148" fillId="26" borderId="0" xfId="33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5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179" fontId="148" fillId="33" borderId="27" xfId="38" applyNumberFormat="1" applyFont="1" applyFill="1" applyBorder="1" applyAlignment="1" applyProtection="1" quotePrefix="1">
      <alignment horizontal="center" vertical="center"/>
      <protection locked="0"/>
    </xf>
    <xf numFmtId="179" fontId="148" fillId="33" borderId="28" xfId="38" applyNumberFormat="1" applyFont="1" applyFill="1" applyBorder="1" applyAlignment="1" applyProtection="1" quotePrefix="1">
      <alignment horizontal="center" vertical="center"/>
      <protection locked="0"/>
    </xf>
    <xf numFmtId="0" fontId="147" fillId="36" borderId="27" xfId="71" applyFill="1" applyBorder="1" applyAlignment="1" applyProtection="1">
      <alignment horizontal="center" vertical="center"/>
      <protection locked="0"/>
    </xf>
    <xf numFmtId="0" fontId="189" fillId="36" borderId="42" xfId="71" applyFont="1" applyFill="1" applyBorder="1" applyAlignment="1" applyProtection="1">
      <alignment horizontal="center" vertical="center"/>
      <protection locked="0"/>
    </xf>
    <xf numFmtId="0" fontId="189" fillId="36" borderId="28" xfId="71" applyFont="1" applyFill="1" applyBorder="1" applyAlignment="1" applyProtection="1">
      <alignment horizontal="center" vertical="center"/>
      <protection locked="0"/>
    </xf>
    <xf numFmtId="38" fontId="147" fillId="33" borderId="27" xfId="71" applyNumberFormat="1" applyFill="1" applyBorder="1" applyAlignment="1" applyProtection="1">
      <alignment horizontal="center" vertical="center"/>
      <protection locked="0"/>
    </xf>
    <xf numFmtId="38" fontId="190" fillId="33" borderId="42" xfId="71" applyNumberFormat="1" applyFont="1" applyFill="1" applyBorder="1" applyAlignment="1" applyProtection="1">
      <alignment horizontal="center" vertical="center"/>
      <protection locked="0"/>
    </xf>
    <xf numFmtId="38" fontId="190" fillId="33" borderId="28" xfId="71" applyNumberFormat="1" applyFont="1" applyFill="1" applyBorder="1" applyAlignment="1" applyProtection="1">
      <alignment horizontal="center" vertical="center"/>
      <protection locked="0"/>
    </xf>
    <xf numFmtId="0" fontId="191" fillId="26" borderId="0" xfId="36" applyFont="1" applyFill="1" applyBorder="1" applyAlignment="1" applyProtection="1">
      <alignment horizontal="center"/>
      <protection/>
    </xf>
    <xf numFmtId="177" fontId="154" fillId="33" borderId="27" xfId="36" applyNumberFormat="1" applyFont="1" applyFill="1" applyBorder="1" applyAlignment="1" applyProtection="1">
      <alignment horizontal="center"/>
      <protection/>
    </xf>
    <xf numFmtId="177" fontId="154" fillId="33" borderId="42" xfId="36" applyNumberFormat="1" applyFont="1" applyFill="1" applyBorder="1" applyAlignment="1" applyProtection="1">
      <alignment horizontal="center"/>
      <protection/>
    </xf>
    <xf numFmtId="177" fontId="154" fillId="33" borderId="28" xfId="36" applyNumberFormat="1" applyFont="1" applyFill="1" applyBorder="1" applyAlignment="1" applyProtection="1">
      <alignment horizontal="center"/>
      <protection/>
    </xf>
    <xf numFmtId="0" fontId="52" fillId="49" borderId="133" xfId="40" applyFont="1" applyFill="1" applyBorder="1" applyAlignment="1" applyProtection="1" quotePrefix="1">
      <alignment horizontal="center" wrapText="1"/>
      <protection locked="0"/>
    </xf>
    <xf numFmtId="0" fontId="52" fillId="49" borderId="52" xfId="40" applyFont="1" applyFill="1" applyBorder="1" applyAlignment="1" applyProtection="1">
      <alignment horizontal="center" wrapText="1"/>
      <protection locked="0"/>
    </xf>
    <xf numFmtId="0" fontId="52" fillId="49" borderId="134" xfId="40" applyFont="1" applyFill="1" applyBorder="1" applyAlignment="1" applyProtection="1">
      <alignment horizontal="center" wrapText="1"/>
      <protection locked="0"/>
    </xf>
    <xf numFmtId="0" fontId="192" fillId="26" borderId="44" xfId="33" applyFont="1" applyFill="1" applyBorder="1" applyAlignment="1" applyProtection="1" quotePrefix="1">
      <alignment horizontal="center"/>
      <protection/>
    </xf>
    <xf numFmtId="0" fontId="193" fillId="38" borderId="25" xfId="40" applyFont="1" applyFill="1" applyBorder="1" applyAlignment="1" applyProtection="1">
      <alignment horizontal="center" vertical="center" wrapText="1"/>
      <protection locked="0"/>
    </xf>
    <xf numFmtId="0" fontId="193" fillId="38" borderId="20" xfId="40" applyFont="1" applyFill="1" applyBorder="1" applyAlignment="1" applyProtection="1">
      <alignment horizontal="center" vertical="center" wrapText="1"/>
      <protection locked="0"/>
    </xf>
    <xf numFmtId="0" fontId="193" fillId="38" borderId="21" xfId="40" applyFont="1" applyFill="1" applyBorder="1" applyAlignment="1" applyProtection="1">
      <alignment horizontal="center" vertical="center" wrapText="1"/>
      <protection locked="0"/>
    </xf>
    <xf numFmtId="198" fontId="194" fillId="47" borderId="42" xfId="41" applyNumberFormat="1" applyFont="1" applyFill="1" applyBorder="1" applyAlignment="1" applyProtection="1">
      <alignment horizontal="left"/>
      <protection/>
    </xf>
    <xf numFmtId="198" fontId="194" fillId="47" borderId="28" xfId="41" applyNumberFormat="1" applyFont="1" applyFill="1" applyBorder="1" applyAlignment="1" applyProtection="1">
      <alignment horizontal="left"/>
      <protection/>
    </xf>
    <xf numFmtId="0" fontId="183" fillId="55" borderId="0" xfId="33" applyFont="1" applyFill="1" applyAlignment="1" applyProtection="1" quotePrefix="1">
      <alignment horizontal="center"/>
      <protection/>
    </xf>
    <xf numFmtId="201" fontId="183" fillId="55" borderId="0" xfId="33" applyNumberFormat="1" applyFont="1" applyFill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 wrapText="1"/>
      <protection/>
    </xf>
    <xf numFmtId="38" fontId="195" fillId="33" borderId="46" xfId="41" applyNumberFormat="1" applyFont="1" applyFill="1" applyBorder="1" applyAlignment="1" applyProtection="1">
      <alignment horizontal="center"/>
      <protection/>
    </xf>
    <xf numFmtId="38" fontId="195" fillId="33" borderId="4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5" fillId="33" borderId="48" xfId="41" applyNumberFormat="1" applyFont="1" applyFill="1" applyBorder="1" applyAlignment="1" applyProtection="1">
      <alignment horizontal="center"/>
      <protection/>
    </xf>
    <xf numFmtId="38" fontId="195" fillId="33" borderId="49" xfId="41" applyNumberFormat="1" applyFont="1" applyFill="1" applyBorder="1" applyAlignment="1" applyProtection="1">
      <alignment horizontal="center"/>
      <protection/>
    </xf>
    <xf numFmtId="0" fontId="4" fillId="33" borderId="65" xfId="36" applyFont="1" applyFill="1" applyBorder="1" applyAlignment="1" applyProtection="1">
      <alignment horizontal="center"/>
      <protection/>
    </xf>
    <xf numFmtId="0" fontId="4" fillId="33" borderId="37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121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0" fontId="25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8" fillId="33" borderId="0" xfId="36" applyNumberFormat="1" applyFont="1" applyFill="1" applyBorder="1" applyAlignment="1" applyProtection="1">
      <alignment horizontal="center"/>
      <protection/>
    </xf>
    <xf numFmtId="0" fontId="192" fillId="33" borderId="44" xfId="33" applyFont="1" applyFill="1" applyBorder="1" applyAlignment="1" applyProtection="1" quotePrefix="1">
      <alignment horizontal="center"/>
      <protection/>
    </xf>
    <xf numFmtId="177" fontId="4" fillId="26" borderId="27" xfId="36" applyNumberFormat="1" applyFont="1" applyFill="1" applyBorder="1" applyAlignment="1" applyProtection="1">
      <alignment horizontal="center"/>
      <protection/>
    </xf>
    <xf numFmtId="177" fontId="4" fillId="26" borderId="42" xfId="36" applyNumberFormat="1" applyFont="1" applyFill="1" applyBorder="1" applyAlignment="1" applyProtection="1">
      <alignment horizontal="center"/>
      <protection/>
    </xf>
    <xf numFmtId="177" fontId="4" fillId="26" borderId="28" xfId="36" applyNumberFormat="1" applyFont="1" applyFill="1" applyBorder="1" applyAlignment="1" applyProtection="1">
      <alignment horizontal="center"/>
      <protection/>
    </xf>
    <xf numFmtId="0" fontId="187" fillId="33" borderId="115" xfId="37" applyFont="1" applyFill="1" applyBorder="1" applyAlignment="1" applyProtection="1">
      <alignment horizontal="center"/>
      <protection/>
    </xf>
    <xf numFmtId="0" fontId="187" fillId="33" borderId="135" xfId="37" applyFont="1" applyFill="1" applyBorder="1" applyAlignment="1" applyProtection="1">
      <alignment horizontal="center"/>
      <protection/>
    </xf>
    <xf numFmtId="200" fontId="196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2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27" xfId="38" applyNumberFormat="1" applyFont="1" applyFill="1" applyBorder="1" applyAlignment="1" applyProtection="1" quotePrefix="1">
      <alignment horizontal="center" vertical="center"/>
      <protection/>
    </xf>
    <xf numFmtId="179" fontId="8" fillId="33" borderId="28" xfId="38" applyNumberFormat="1" applyFont="1" applyFill="1" applyBorder="1" applyAlignment="1" applyProtection="1" quotePrefix="1">
      <alignment horizontal="center" vertical="center"/>
      <protection/>
    </xf>
    <xf numFmtId="178" fontId="186" fillId="44" borderId="27" xfId="33" applyNumberFormat="1" applyFont="1" applyFill="1" applyBorder="1" applyAlignment="1" applyProtection="1">
      <alignment horizontal="center" vertical="center"/>
      <protection/>
    </xf>
    <xf numFmtId="178" fontId="186" fillId="44" borderId="28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5" fillId="33" borderId="25" xfId="40" applyFont="1" applyFill="1" applyBorder="1" applyAlignment="1" applyProtection="1">
      <alignment horizontal="center" vertical="center" wrapText="1"/>
      <protection/>
    </xf>
    <xf numFmtId="0" fontId="55" fillId="33" borderId="20" xfId="40" applyFont="1" applyFill="1" applyBorder="1" applyAlignment="1" applyProtection="1">
      <alignment horizontal="center" vertical="center" wrapText="1"/>
      <protection/>
    </xf>
    <xf numFmtId="0" fontId="55" fillId="33" borderId="21" xfId="40" applyFont="1" applyFill="1" applyBorder="1" applyAlignment="1" applyProtection="1">
      <alignment horizontal="center" vertical="center" wrapText="1"/>
      <protection/>
    </xf>
    <xf numFmtId="38" fontId="11" fillId="33" borderId="27" xfId="71" applyNumberFormat="1" applyFont="1" applyFill="1" applyBorder="1" applyAlignment="1" applyProtection="1">
      <alignment horizontal="center" vertical="center"/>
      <protection/>
    </xf>
    <xf numFmtId="38" fontId="11" fillId="33" borderId="42" xfId="71" applyNumberFormat="1" applyFont="1" applyFill="1" applyBorder="1" applyAlignment="1" applyProtection="1">
      <alignment horizontal="center" vertical="center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0" fontId="197" fillId="36" borderId="27" xfId="71" applyFont="1" applyFill="1" applyBorder="1" applyAlignment="1" applyProtection="1">
      <alignment horizontal="center" vertical="center"/>
      <protection/>
    </xf>
    <xf numFmtId="0" fontId="197" fillId="36" borderId="42" xfId="71" applyFont="1" applyFill="1" applyBorder="1" applyAlignment="1" applyProtection="1">
      <alignment horizontal="center" vertical="center"/>
      <protection/>
    </xf>
    <xf numFmtId="0" fontId="197" fillId="36" borderId="28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455</v>
      </c>
      <c r="C1" s="764"/>
      <c r="D1" s="764"/>
      <c r="E1" s="764"/>
      <c r="F1" s="765"/>
      <c r="G1" s="421" t="s">
        <v>244</v>
      </c>
      <c r="H1" s="414"/>
      <c r="I1" s="751">
        <v>776299</v>
      </c>
      <c r="J1" s="752"/>
      <c r="K1" s="415"/>
      <c r="L1" s="423" t="s">
        <v>245</v>
      </c>
      <c r="M1" s="419">
        <v>7311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ОБЩИНА  ИХТИМАН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294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30.06.2020 г.</v>
      </c>
      <c r="G11" s="384">
        <f>+P5-1</f>
        <v>2019</v>
      </c>
      <c r="H11" s="15"/>
      <c r="I11" s="576" t="str">
        <f>+O8</f>
        <v>30.06.2020 г.</v>
      </c>
      <c r="J11" s="385">
        <f>+P5-1</f>
        <v>2019</v>
      </c>
      <c r="K11" s="16"/>
      <c r="L11" s="577" t="str">
        <f>+O8</f>
        <v>30.06.2020 г.</v>
      </c>
      <c r="M11" s="386">
        <f>+P5-1</f>
        <v>2019</v>
      </c>
      <c r="N11" s="16"/>
      <c r="O11" s="578" t="str">
        <f>+O8</f>
        <v>30.06.2020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657176</v>
      </c>
      <c r="G15" s="217">
        <v>1384244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657176</v>
      </c>
      <c r="P15" s="366">
        <f t="shared" si="0"/>
        <v>1384244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1213662</v>
      </c>
      <c r="G16" s="221">
        <v>1233726</v>
      </c>
      <c r="H16" s="15"/>
      <c r="I16" s="222"/>
      <c r="J16" s="221"/>
      <c r="K16" s="215"/>
      <c r="L16" s="222"/>
      <c r="M16" s="221"/>
      <c r="N16" s="215"/>
      <c r="O16" s="349">
        <f t="shared" si="0"/>
        <v>1213662</v>
      </c>
      <c r="P16" s="372">
        <f t="shared" si="0"/>
        <v>1233726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50690</v>
      </c>
      <c r="G18" s="217">
        <v>112673</v>
      </c>
      <c r="H18" s="15"/>
      <c r="I18" s="218"/>
      <c r="J18" s="217"/>
      <c r="K18" s="215"/>
      <c r="L18" s="218"/>
      <c r="M18" s="217"/>
      <c r="N18" s="215"/>
      <c r="O18" s="353">
        <f t="shared" si="0"/>
        <v>50690</v>
      </c>
      <c r="P18" s="366">
        <f t="shared" si="0"/>
        <v>112673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576687</v>
      </c>
      <c r="G19" s="219">
        <v>1424058</v>
      </c>
      <c r="H19" s="15"/>
      <c r="I19" s="220"/>
      <c r="J19" s="219"/>
      <c r="K19" s="215"/>
      <c r="L19" s="220"/>
      <c r="M19" s="219"/>
      <c r="N19" s="215"/>
      <c r="O19" s="348">
        <f t="shared" si="0"/>
        <v>576687</v>
      </c>
      <c r="P19" s="400">
        <f t="shared" si="0"/>
        <v>1424058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165510</v>
      </c>
      <c r="G20" s="219">
        <v>220520</v>
      </c>
      <c r="H20" s="15"/>
      <c r="I20" s="220"/>
      <c r="J20" s="219"/>
      <c r="K20" s="215"/>
      <c r="L20" s="220"/>
      <c r="M20" s="219"/>
      <c r="N20" s="215"/>
      <c r="O20" s="348">
        <f t="shared" si="0"/>
        <v>165510</v>
      </c>
      <c r="P20" s="400">
        <f t="shared" si="0"/>
        <v>220520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62105</v>
      </c>
      <c r="G21" s="219">
        <v>73022</v>
      </c>
      <c r="H21" s="15"/>
      <c r="I21" s="220"/>
      <c r="J21" s="219"/>
      <c r="K21" s="215"/>
      <c r="L21" s="220"/>
      <c r="M21" s="219"/>
      <c r="N21" s="215"/>
      <c r="O21" s="348">
        <f t="shared" si="0"/>
        <v>62105</v>
      </c>
      <c r="P21" s="400">
        <f t="shared" si="0"/>
        <v>73022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45</v>
      </c>
      <c r="G22" s="219">
        <v>123</v>
      </c>
      <c r="H22" s="15"/>
      <c r="I22" s="220"/>
      <c r="J22" s="219">
        <v>21</v>
      </c>
      <c r="K22" s="215"/>
      <c r="L22" s="220"/>
      <c r="M22" s="219">
        <v>0</v>
      </c>
      <c r="N22" s="215"/>
      <c r="O22" s="348">
        <f t="shared" si="0"/>
        <v>45</v>
      </c>
      <c r="P22" s="400">
        <f t="shared" si="0"/>
        <v>144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1502</v>
      </c>
      <c r="G24" s="221">
        <v>9170</v>
      </c>
      <c r="H24" s="15"/>
      <c r="I24" s="222"/>
      <c r="J24" s="221"/>
      <c r="K24" s="215"/>
      <c r="L24" s="222"/>
      <c r="M24" s="221"/>
      <c r="N24" s="215"/>
      <c r="O24" s="349">
        <f t="shared" si="0"/>
        <v>1502</v>
      </c>
      <c r="P24" s="372">
        <f t="shared" si="0"/>
        <v>9170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2727377</v>
      </c>
      <c r="G25" s="223">
        <f>+ROUND(+SUM(G15,G16,G18,G19,G20,G21,G22,G23,G24),0)</f>
        <v>4457536</v>
      </c>
      <c r="H25" s="15"/>
      <c r="I25" s="224">
        <f>+ROUND(+SUM(I15,I16,I18,I19,I20,I21,I22,I23,I24),0)</f>
        <v>0</v>
      </c>
      <c r="J25" s="223">
        <f>+ROUND(+SUM(J15,J16,J18,J19,J20,J21,J22,J23,J24),0)</f>
        <v>21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2727377</v>
      </c>
      <c r="P25" s="351">
        <f>+ROUND(+SUM(P15,P16,P18,P19,P20,P21,P22,P23,P24),0)</f>
        <v>4457557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>
        <v>12264</v>
      </c>
      <c r="G27" s="217">
        <v>452739</v>
      </c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12264</v>
      </c>
      <c r="P27" s="366">
        <f t="shared" si="1"/>
        <v>452739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34046</v>
      </c>
      <c r="G28" s="219">
        <v>112534</v>
      </c>
      <c r="H28" s="15"/>
      <c r="I28" s="220"/>
      <c r="J28" s="219"/>
      <c r="K28" s="215"/>
      <c r="L28" s="220"/>
      <c r="M28" s="219"/>
      <c r="N28" s="215"/>
      <c r="O28" s="348">
        <f t="shared" si="1"/>
        <v>34046</v>
      </c>
      <c r="P28" s="400">
        <f t="shared" si="1"/>
        <v>112534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46310</v>
      </c>
      <c r="G30" s="223">
        <f>+ROUND(+SUM(G27:G29),0)</f>
        <v>565273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46310</v>
      </c>
      <c r="P30" s="351">
        <f>+ROUND(+SUM(P27:P29),0)</f>
        <v>565273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-164319</v>
      </c>
      <c r="G37" s="235">
        <v>-347480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-164319</v>
      </c>
      <c r="P37" s="351">
        <f t="shared" si="2"/>
        <v>-347480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-123772</v>
      </c>
      <c r="G38" s="237">
        <v>-314030</v>
      </c>
      <c r="H38" s="15"/>
      <c r="I38" s="238"/>
      <c r="J38" s="237"/>
      <c r="K38" s="215"/>
      <c r="L38" s="238"/>
      <c r="M38" s="237"/>
      <c r="N38" s="215"/>
      <c r="O38" s="363">
        <f t="shared" si="2"/>
        <v>-123772</v>
      </c>
      <c r="P38" s="401">
        <f t="shared" si="2"/>
        <v>-314030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-40547</v>
      </c>
      <c r="G39" s="239">
        <v>-33450</v>
      </c>
      <c r="H39" s="15"/>
      <c r="I39" s="240"/>
      <c r="J39" s="239"/>
      <c r="K39" s="215"/>
      <c r="L39" s="240"/>
      <c r="M39" s="239"/>
      <c r="N39" s="215"/>
      <c r="O39" s="364">
        <f t="shared" si="2"/>
        <v>-40547</v>
      </c>
      <c r="P39" s="402">
        <f t="shared" si="2"/>
        <v>-33450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1961</v>
      </c>
      <c r="G42" s="235">
        <v>163</v>
      </c>
      <c r="H42" s="15"/>
      <c r="I42" s="236"/>
      <c r="J42" s="235"/>
      <c r="K42" s="215"/>
      <c r="L42" s="236"/>
      <c r="M42" s="235"/>
      <c r="N42" s="215"/>
      <c r="O42" s="350">
        <f>+ROUND(+F42+I42+L42,0)</f>
        <v>1961</v>
      </c>
      <c r="P42" s="351">
        <f>+ROUND(+G42+J42+M42,0)</f>
        <v>163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3000</v>
      </c>
      <c r="G47" s="221">
        <v>24500</v>
      </c>
      <c r="H47" s="15"/>
      <c r="I47" s="222"/>
      <c r="J47" s="221"/>
      <c r="K47" s="215"/>
      <c r="L47" s="222"/>
      <c r="M47" s="221"/>
      <c r="N47" s="215"/>
      <c r="O47" s="349">
        <f t="shared" si="3"/>
        <v>3000</v>
      </c>
      <c r="P47" s="372">
        <f t="shared" si="3"/>
        <v>24500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3000</v>
      </c>
      <c r="G48" s="223">
        <f>+ROUND(+SUM(G44:G47),0)</f>
        <v>24500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3000</v>
      </c>
      <c r="P48" s="351">
        <f>+ROUND(+SUM(P44:P47),0)</f>
        <v>24500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2614329</v>
      </c>
      <c r="G50" s="245">
        <f>+ROUND(G25+G30+G37+G42+G48,0)</f>
        <v>4699992</v>
      </c>
      <c r="H50" s="15"/>
      <c r="I50" s="246">
        <f>+ROUND(I25+I30+I37+I42+I48,0)</f>
        <v>0</v>
      </c>
      <c r="J50" s="245">
        <f>+ROUND(J25+J30+J37+J42+J48,0)</f>
        <v>21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2614329</v>
      </c>
      <c r="P50" s="368">
        <f>+ROUND(P25+P30+P37+P42+P48,0)</f>
        <v>4700013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2162102</v>
      </c>
      <c r="G53" s="247">
        <v>5416413</v>
      </c>
      <c r="H53" s="15"/>
      <c r="I53" s="248">
        <v>78886</v>
      </c>
      <c r="J53" s="247">
        <v>79197</v>
      </c>
      <c r="K53" s="215"/>
      <c r="L53" s="248"/>
      <c r="M53" s="247"/>
      <c r="N53" s="215"/>
      <c r="O53" s="354">
        <f aca="true" t="shared" si="4" ref="O53:P57">+ROUND(+F53+I53+L53,0)</f>
        <v>2240988</v>
      </c>
      <c r="P53" s="347">
        <f t="shared" si="4"/>
        <v>5495610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11958</v>
      </c>
      <c r="G54" s="221">
        <v>35025</v>
      </c>
      <c r="H54" s="15"/>
      <c r="I54" s="222"/>
      <c r="J54" s="221"/>
      <c r="K54" s="215"/>
      <c r="L54" s="222"/>
      <c r="M54" s="221"/>
      <c r="N54" s="215"/>
      <c r="O54" s="349">
        <f t="shared" si="4"/>
        <v>11958</v>
      </c>
      <c r="P54" s="372">
        <f t="shared" si="4"/>
        <v>35025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5993</v>
      </c>
      <c r="G55" s="221">
        <v>7177</v>
      </c>
      <c r="H55" s="15"/>
      <c r="I55" s="222"/>
      <c r="J55" s="221"/>
      <c r="K55" s="215"/>
      <c r="L55" s="222"/>
      <c r="M55" s="221"/>
      <c r="N55" s="215"/>
      <c r="O55" s="349">
        <f t="shared" si="4"/>
        <v>5993</v>
      </c>
      <c r="P55" s="372">
        <f t="shared" si="4"/>
        <v>7177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4095553</v>
      </c>
      <c r="G56" s="221">
        <v>7378942</v>
      </c>
      <c r="H56" s="15"/>
      <c r="I56" s="222">
        <v>128288</v>
      </c>
      <c r="J56" s="221">
        <v>209338</v>
      </c>
      <c r="K56" s="215"/>
      <c r="L56" s="222"/>
      <c r="M56" s="221"/>
      <c r="N56" s="215"/>
      <c r="O56" s="349">
        <f t="shared" si="4"/>
        <v>4223841</v>
      </c>
      <c r="P56" s="372">
        <f t="shared" si="4"/>
        <v>7588280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825556</v>
      </c>
      <c r="G57" s="221">
        <v>1516534</v>
      </c>
      <c r="H57" s="15"/>
      <c r="I57" s="222">
        <v>25804</v>
      </c>
      <c r="J57" s="221">
        <v>41714</v>
      </c>
      <c r="K57" s="215"/>
      <c r="L57" s="222"/>
      <c r="M57" s="221"/>
      <c r="N57" s="215"/>
      <c r="O57" s="349">
        <f t="shared" si="4"/>
        <v>851360</v>
      </c>
      <c r="P57" s="372">
        <f t="shared" si="4"/>
        <v>1558248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7101162</v>
      </c>
      <c r="G58" s="249">
        <f>+ROUND(+SUM(G53:G57),0)</f>
        <v>14354091</v>
      </c>
      <c r="H58" s="15"/>
      <c r="I58" s="250">
        <f>+ROUND(+SUM(I53:I57),0)</f>
        <v>232978</v>
      </c>
      <c r="J58" s="249">
        <f>+ROUND(+SUM(J53:J57),0)</f>
        <v>330249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7334140</v>
      </c>
      <c r="P58" s="370">
        <f>+ROUND(+SUM(P53:P57),0)</f>
        <v>14684340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1229880</v>
      </c>
      <c r="G61" s="221">
        <v>1595072</v>
      </c>
      <c r="H61" s="15"/>
      <c r="I61" s="222">
        <v>2779399</v>
      </c>
      <c r="J61" s="221">
        <v>3143325</v>
      </c>
      <c r="K61" s="215"/>
      <c r="L61" s="222"/>
      <c r="M61" s="221"/>
      <c r="N61" s="215"/>
      <c r="O61" s="349">
        <f t="shared" si="5"/>
        <v>4009279</v>
      </c>
      <c r="P61" s="372">
        <f t="shared" si="5"/>
        <v>4738397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54264</v>
      </c>
      <c r="G62" s="221">
        <v>38760</v>
      </c>
      <c r="H62" s="15"/>
      <c r="I62" s="222"/>
      <c r="J62" s="221"/>
      <c r="K62" s="215"/>
      <c r="L62" s="222"/>
      <c r="M62" s="221"/>
      <c r="N62" s="215"/>
      <c r="O62" s="349">
        <f t="shared" si="5"/>
        <v>54264</v>
      </c>
      <c r="P62" s="372">
        <f t="shared" si="5"/>
        <v>38760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1284144</v>
      </c>
      <c r="G65" s="249">
        <f>+ROUND(+SUM(G60:G63),0)</f>
        <v>1633832</v>
      </c>
      <c r="H65" s="15"/>
      <c r="I65" s="250">
        <f>+ROUND(+SUM(I60:I63),0)</f>
        <v>2779399</v>
      </c>
      <c r="J65" s="249">
        <f>+ROUND(+SUM(J60:J63),0)</f>
        <v>3143325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4063543</v>
      </c>
      <c r="P65" s="370">
        <f>+ROUND(+SUM(P60:P63),0)</f>
        <v>4777157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87798</v>
      </c>
      <c r="G71" s="247">
        <v>191820</v>
      </c>
      <c r="H71" s="15"/>
      <c r="I71" s="248">
        <v>437</v>
      </c>
      <c r="J71" s="247"/>
      <c r="K71" s="215"/>
      <c r="L71" s="248"/>
      <c r="M71" s="247"/>
      <c r="N71" s="215"/>
      <c r="O71" s="354">
        <f>+ROUND(+F71+I71+L71,0)</f>
        <v>88235</v>
      </c>
      <c r="P71" s="347">
        <f>+ROUND(+G71+J71+M71,0)</f>
        <v>191820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87798</v>
      </c>
      <c r="G73" s="249">
        <f>+ROUND(+SUM(G71:G72),0)</f>
        <v>191820</v>
      </c>
      <c r="H73" s="15"/>
      <c r="I73" s="250">
        <f>+ROUND(+SUM(I71:I72),0)</f>
        <v>437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88235</v>
      </c>
      <c r="P73" s="370">
        <f>+ROUND(+SUM(P71:P72),0)</f>
        <v>191820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246558</v>
      </c>
      <c r="G75" s="247">
        <v>480472</v>
      </c>
      <c r="H75" s="15"/>
      <c r="I75" s="248">
        <v>19760</v>
      </c>
      <c r="J75" s="247">
        <v>79122</v>
      </c>
      <c r="K75" s="215"/>
      <c r="L75" s="248"/>
      <c r="M75" s="247"/>
      <c r="N75" s="215"/>
      <c r="O75" s="354">
        <f>+ROUND(+F75+I75+L75,0)</f>
        <v>266318</v>
      </c>
      <c r="P75" s="347">
        <f>+ROUND(+G75+J75+M75,0)</f>
        <v>559594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>
        <v>2000</v>
      </c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2000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246558</v>
      </c>
      <c r="G77" s="249">
        <f>+ROUND(+SUM(G75:G76),0)</f>
        <v>482472</v>
      </c>
      <c r="H77" s="15"/>
      <c r="I77" s="250">
        <f>+ROUND(+SUM(I75:I76),0)</f>
        <v>19760</v>
      </c>
      <c r="J77" s="249">
        <f>+ROUND(+SUM(J75:J76),0)</f>
        <v>79122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266318</v>
      </c>
      <c r="P77" s="370">
        <f>+ROUND(+SUM(P75:P76),0)</f>
        <v>561594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8719662</v>
      </c>
      <c r="G79" s="260">
        <f>+ROUND(G58+G65+G69+G73+G77,0)</f>
        <v>16662215</v>
      </c>
      <c r="H79" s="15"/>
      <c r="I79" s="257">
        <f>+ROUND(I58+I65+I69+I73+I77,0)</f>
        <v>3032574</v>
      </c>
      <c r="J79" s="260">
        <f>+ROUND(J58+J65+J69+J73+J77,0)</f>
        <v>3552696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11752236</v>
      </c>
      <c r="P79" s="380">
        <f>+ROUND(P58+P65+P69+P73+P77,0)</f>
        <v>20214911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5714259</v>
      </c>
      <c r="G81" s="217">
        <v>13610153</v>
      </c>
      <c r="H81" s="15"/>
      <c r="I81" s="218">
        <v>3055281</v>
      </c>
      <c r="J81" s="217">
        <v>3535643</v>
      </c>
      <c r="K81" s="215"/>
      <c r="L81" s="218"/>
      <c r="M81" s="217"/>
      <c r="N81" s="215"/>
      <c r="O81" s="353">
        <f>+ROUND(+F81+I81+L81,0)</f>
        <v>8769540</v>
      </c>
      <c r="P81" s="366">
        <f>+ROUND(+G81+J81+M81,0)</f>
        <v>17145796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>
        <v>-5465</v>
      </c>
      <c r="G82" s="221">
        <v>42325</v>
      </c>
      <c r="H82" s="15"/>
      <c r="I82" s="222">
        <v>5465</v>
      </c>
      <c r="J82" s="221">
        <v>-42325</v>
      </c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5708794</v>
      </c>
      <c r="G83" s="258">
        <f>+ROUND(G81+G82,0)</f>
        <v>13652478</v>
      </c>
      <c r="H83" s="15"/>
      <c r="I83" s="259">
        <f>+ROUND(I81+I82,0)</f>
        <v>3060746</v>
      </c>
      <c r="J83" s="258">
        <f>+ROUND(J81+J82,0)</f>
        <v>3493318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8769540</v>
      </c>
      <c r="P83" s="375">
        <f>+ROUND(P81+P82,0)</f>
        <v>17145796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-396539</v>
      </c>
      <c r="G85" s="279">
        <f>+ROUND(G50,0)-ROUND(G79,0)+ROUND(G83,0)</f>
        <v>1690255</v>
      </c>
      <c r="H85" s="15"/>
      <c r="I85" s="280">
        <f>+ROUND(I50,0)-ROUND(I79,0)+ROUND(I83,0)</f>
        <v>28172</v>
      </c>
      <c r="J85" s="279">
        <f>+ROUND(J50,0)-ROUND(J79,0)+ROUND(J83,0)</f>
        <v>-59357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-368367</v>
      </c>
      <c r="P85" s="377">
        <f>+ROUND(P50,0)-ROUND(P79,0)+ROUND(P83,0)</f>
        <v>1630898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396539</v>
      </c>
      <c r="G86" s="281">
        <f>+ROUND(G103,0)+ROUND(G122,0)+ROUND(G129,0)-ROUND(G134,0)</f>
        <v>-1690255</v>
      </c>
      <c r="H86" s="15"/>
      <c r="I86" s="282">
        <f>+ROUND(I103,0)+ROUND(I122,0)+ROUND(I129,0)-ROUND(I134,0)</f>
        <v>-28172</v>
      </c>
      <c r="J86" s="281">
        <f>+ROUND(J103,0)+ROUND(J122,0)+ROUND(J129,0)-ROUND(J134,0)</f>
        <v>59357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368367</v>
      </c>
      <c r="P86" s="379">
        <f>+ROUND(P103,0)+ROUND(P122,0)+ROUND(P129,0)-ROUND(P134,0)</f>
        <v>-1630898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>
        <v>16000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16000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16000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16000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16000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16000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>
        <v>-90000</v>
      </c>
      <c r="G115" s="221">
        <v>-180000</v>
      </c>
      <c r="H115" s="15"/>
      <c r="I115" s="222"/>
      <c r="J115" s="221"/>
      <c r="K115" s="215"/>
      <c r="L115" s="222"/>
      <c r="M115" s="221"/>
      <c r="N115" s="215"/>
      <c r="O115" s="349">
        <f>+ROUND(+F115+I115+L115,0)</f>
        <v>-90000</v>
      </c>
      <c r="P115" s="372">
        <f>+ROUND(+G115+J115+M115,0)</f>
        <v>-180000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-90000</v>
      </c>
      <c r="G116" s="249">
        <f>+ROUND(+SUM(G114:G115),0)</f>
        <v>-180000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-90000</v>
      </c>
      <c r="P116" s="370">
        <f>+ROUND(+SUM(P114:P115),0)</f>
        <v>-180000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>
        <v>70727</v>
      </c>
      <c r="M118" s="247">
        <v>-56442</v>
      </c>
      <c r="N118" s="215"/>
      <c r="O118" s="354">
        <f>+ROUND(+F118+I118+L118,0)</f>
        <v>70727</v>
      </c>
      <c r="P118" s="347">
        <f>+ROUND(+G118+J118+M118,0)</f>
        <v>-56442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70727</v>
      </c>
      <c r="M120" s="249">
        <f>+ROUND(+SUM(M118:M119),0)</f>
        <v>-56442</v>
      </c>
      <c r="N120" s="215"/>
      <c r="O120" s="369">
        <f>+ROUND(+SUM(O118:O119),0)</f>
        <v>70727</v>
      </c>
      <c r="P120" s="370">
        <f>+ROUND(+SUM(P118:P119),0)</f>
        <v>-56442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-90000</v>
      </c>
      <c r="G122" s="260">
        <f>+ROUND(G108+G112+G116+G120,0)</f>
        <v>-180000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70727</v>
      </c>
      <c r="M122" s="260">
        <f>+ROUND(M108+M112+M116+M120,0)</f>
        <v>-56442</v>
      </c>
      <c r="N122" s="215"/>
      <c r="O122" s="373">
        <f>+ROUND(O108+O112+O116+O120,0)</f>
        <v>-19273</v>
      </c>
      <c r="P122" s="380">
        <f>+ROUND(P108+P112+P116+P120,0)</f>
        <v>-236442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35574</v>
      </c>
      <c r="G125" s="221">
        <v>116143</v>
      </c>
      <c r="H125" s="15"/>
      <c r="I125" s="222">
        <v>-35574</v>
      </c>
      <c r="J125" s="221">
        <v>-116143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35574</v>
      </c>
      <c r="G129" s="258">
        <f>+ROUND(+SUM(G124,G125,G126,G128),0)</f>
        <v>116143</v>
      </c>
      <c r="H129" s="15"/>
      <c r="I129" s="259">
        <f>+ROUND(+SUM(I124,I125,I126,I128),0)</f>
        <v>-35574</v>
      </c>
      <c r="J129" s="258">
        <f>+ROUND(+SUM(J124,J125,J126,J128),0)</f>
        <v>-116143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3457237</v>
      </c>
      <c r="G131" s="217">
        <v>1814839</v>
      </c>
      <c r="H131" s="15"/>
      <c r="I131" s="218">
        <v>9814</v>
      </c>
      <c r="J131" s="217">
        <v>185314</v>
      </c>
      <c r="K131" s="215"/>
      <c r="L131" s="218">
        <v>698599</v>
      </c>
      <c r="M131" s="217">
        <v>755041</v>
      </c>
      <c r="N131" s="215"/>
      <c r="O131" s="353">
        <f aca="true" t="shared" si="8" ref="O131:P133">+ROUND(+F131+I131+L131,0)</f>
        <v>4165650</v>
      </c>
      <c r="P131" s="366">
        <f t="shared" si="8"/>
        <v>2755194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3006272</v>
      </c>
      <c r="G133" s="221">
        <v>3457237</v>
      </c>
      <c r="H133" s="15"/>
      <c r="I133" s="222">
        <v>2412</v>
      </c>
      <c r="J133" s="221">
        <v>9814</v>
      </c>
      <c r="K133" s="215"/>
      <c r="L133" s="222">
        <v>769326</v>
      </c>
      <c r="M133" s="221">
        <v>698599</v>
      </c>
      <c r="N133" s="215"/>
      <c r="O133" s="349">
        <f t="shared" si="8"/>
        <v>3778010</v>
      </c>
      <c r="P133" s="372">
        <f t="shared" si="8"/>
        <v>4165650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-450965</v>
      </c>
      <c r="G134" s="263">
        <f>+ROUND(+G133-G131-G132,0)</f>
        <v>1642398</v>
      </c>
      <c r="H134" s="15"/>
      <c r="I134" s="264">
        <f>+ROUND(+I133-I131-I132,0)</f>
        <v>-7402</v>
      </c>
      <c r="J134" s="263">
        <f>+ROUND(+J133-J131-J132,0)</f>
        <v>-175500</v>
      </c>
      <c r="K134" s="215"/>
      <c r="L134" s="264">
        <f>+ROUND(+L133-L131-L132,0)</f>
        <v>70727</v>
      </c>
      <c r="M134" s="263">
        <f>+ROUND(+M133-M131-M132,0)</f>
        <v>-56442</v>
      </c>
      <c r="N134" s="215"/>
      <c r="O134" s="382">
        <f>+ROUND(+O133-O131-O132,0)</f>
        <v>-387640</v>
      </c>
      <c r="P134" s="383">
        <f>+ROUND(+P133-P131-P132,0)</f>
        <v>1410456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-450965</v>
      </c>
      <c r="G142" s="525">
        <f>+G134+G140</f>
        <v>1642398</v>
      </c>
      <c r="H142" s="15"/>
      <c r="I142" s="524">
        <f>+I134+I140</f>
        <v>-7402</v>
      </c>
      <c r="J142" s="525">
        <f>+J134+J140</f>
        <v>-175500</v>
      </c>
      <c r="K142" s="215"/>
      <c r="L142" s="524">
        <f>+L134+L140</f>
        <v>70727</v>
      </c>
      <c r="M142" s="525">
        <f>+M134+M140</f>
        <v>-56442</v>
      </c>
      <c r="N142" s="215"/>
      <c r="O142" s="382">
        <f>+O134+O140</f>
        <v>-387640</v>
      </c>
      <c r="P142" s="383">
        <f>+P134+P140</f>
        <v>1410456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15072020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456</v>
      </c>
      <c r="G148" s="790"/>
      <c r="H148" s="790"/>
      <c r="I148" s="791"/>
      <c r="J148" s="334"/>
      <c r="K148" s="16"/>
      <c r="L148" s="334" t="s">
        <v>234</v>
      </c>
      <c r="M148" s="789" t="s">
        <v>457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3006272</v>
      </c>
      <c r="G160" s="553">
        <f>+G133+G139</f>
        <v>3457237</v>
      </c>
      <c r="I160" s="552">
        <f>+I133+I139</f>
        <v>2412</v>
      </c>
      <c r="J160" s="553">
        <f>+J133+J139</f>
        <v>9814</v>
      </c>
      <c r="K160" s="215"/>
      <c r="L160" s="552">
        <f>+L133+L139</f>
        <v>769326</v>
      </c>
      <c r="M160" s="553">
        <f>+M133+M139</f>
        <v>698599</v>
      </c>
      <c r="N160" s="215"/>
      <c r="O160" s="556">
        <f>+ROUND(+F160+I160+L160,0)</f>
        <v>3778010</v>
      </c>
      <c r="P160" s="557">
        <f>+ROUND(+G160+J160+M160,0)</f>
        <v>4165650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3006272</v>
      </c>
      <c r="G161" s="550">
        <v>3457237</v>
      </c>
      <c r="I161" s="549">
        <v>2412</v>
      </c>
      <c r="J161" s="550">
        <v>9814</v>
      </c>
      <c r="K161" s="215"/>
      <c r="L161" s="549">
        <v>769326</v>
      </c>
      <c r="M161" s="550">
        <v>698599</v>
      </c>
      <c r="N161" s="215"/>
      <c r="O161" s="558">
        <f>+ROUND(+F161+I161+L161,0)</f>
        <v>3778010</v>
      </c>
      <c r="P161" s="559">
        <f>+ROUND(+G161+J161+M161,0)</f>
        <v>4165650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30.06.2020 г.</v>
      </c>
      <c r="G162" s="543">
        <f>+G11</f>
        <v>2019</v>
      </c>
      <c r="I162" s="581" t="str">
        <f>+I11</f>
        <v>30.06.2020 г.</v>
      </c>
      <c r="J162" s="545">
        <f>+J11</f>
        <v>2019</v>
      </c>
      <c r="K162" s="11"/>
      <c r="L162" s="582" t="str">
        <f>+L11</f>
        <v>30.06.2020 г.</v>
      </c>
      <c r="M162" s="548">
        <f>+M11</f>
        <v>2019</v>
      </c>
      <c r="N162" s="11"/>
      <c r="O162" s="583" t="str">
        <f>+O11</f>
        <v>30.06.2020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300" verticalDpi="3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7" sqref="F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ОБЩИНА  ИХТИМАН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776299</v>
      </c>
      <c r="J1" s="806"/>
      <c r="K1" s="427"/>
      <c r="L1" s="428" t="s">
        <v>245</v>
      </c>
      <c r="M1" s="429">
        <f>+'Cash-Flow-2020-Leva'!M1</f>
        <v>7311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ОБЩИНА  ИХТИМАН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30.06.2020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30.06.2020 г.</v>
      </c>
      <c r="G11" s="384">
        <f>+'Cash-Flow-2020-Leva'!G11</f>
        <v>2019</v>
      </c>
      <c r="H11" s="5"/>
      <c r="I11" s="576" t="str">
        <f>+O8</f>
        <v>30.06.2020 г.</v>
      </c>
      <c r="J11" s="385">
        <f>+'Cash-Flow-2020-Leva'!J11</f>
        <v>2019</v>
      </c>
      <c r="K11" s="5"/>
      <c r="L11" s="577" t="str">
        <f>+O8</f>
        <v>30.06.2020 г.</v>
      </c>
      <c r="M11" s="386">
        <f>+'Cash-Flow-2020-Leva'!M11</f>
        <v>2019</v>
      </c>
      <c r="N11" s="450"/>
      <c r="O11" s="578" t="str">
        <f>+O8</f>
        <v>30.06.2020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657.176</v>
      </c>
      <c r="G15" s="243">
        <f>+'Cash-Flow-2020-Leva'!G15/1000</f>
        <v>1384.244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657.176</v>
      </c>
      <c r="P15" s="366">
        <f aca="true" t="shared" si="1" ref="P15:P24">+G15+J15+M15</f>
        <v>1384.244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1213.662</v>
      </c>
      <c r="G16" s="255">
        <f>+'Cash-Flow-2020-Leva'!G16/1000</f>
        <v>1233.726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1213.662</v>
      </c>
      <c r="P16" s="372">
        <f t="shared" si="1"/>
        <v>1233.726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50.69</v>
      </c>
      <c r="G18" s="243">
        <f>+'Cash-Flow-2020-Leva'!G18/1000</f>
        <v>112.673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50.69</v>
      </c>
      <c r="P18" s="366">
        <f t="shared" si="1"/>
        <v>112.673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576.687</v>
      </c>
      <c r="G19" s="266">
        <f>+'Cash-Flow-2020-Leva'!G19/1000</f>
        <v>1424.058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576.687</v>
      </c>
      <c r="P19" s="400">
        <f t="shared" si="1"/>
        <v>1424.058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165.51</v>
      </c>
      <c r="G20" s="266">
        <f>+'Cash-Flow-2020-Leva'!G20/1000</f>
        <v>220.52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165.51</v>
      </c>
      <c r="P20" s="400">
        <f t="shared" si="1"/>
        <v>220.52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62.105</v>
      </c>
      <c r="G21" s="266">
        <f>+'Cash-Flow-2020-Leva'!G21/1000</f>
        <v>73.022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62.105</v>
      </c>
      <c r="P21" s="400">
        <f t="shared" si="1"/>
        <v>73.022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0.045</v>
      </c>
      <c r="G22" s="266">
        <f>+'Cash-Flow-2020-Leva'!G22/1000</f>
        <v>0.123</v>
      </c>
      <c r="H22" s="265"/>
      <c r="I22" s="267">
        <f>+'Cash-Flow-2020-Leva'!I22/1000</f>
        <v>0</v>
      </c>
      <c r="J22" s="266">
        <f>+'Cash-Flow-2020-Leva'!J22/1000</f>
        <v>0.021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0.045</v>
      </c>
      <c r="P22" s="400">
        <f t="shared" si="1"/>
        <v>0.144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1.502</v>
      </c>
      <c r="G24" s="255">
        <f>+'Cash-Flow-2020-Leva'!G24/1000</f>
        <v>9.17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1.502</v>
      </c>
      <c r="P24" s="372">
        <f t="shared" si="1"/>
        <v>9.17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2727.3770000000004</v>
      </c>
      <c r="G25" s="223">
        <f>+SUM(G15,G16,G18,G19,G20,G21,G22,G23,G24)</f>
        <v>4457.536</v>
      </c>
      <c r="H25" s="265"/>
      <c r="I25" s="224">
        <f>+SUM(I15,I16,I18,I19,I20,I21,I22,I23,I24)</f>
        <v>0</v>
      </c>
      <c r="J25" s="223">
        <f>+SUM(J15,J16,J18,J19,J20,J21,J22,J23,J24)</f>
        <v>0.021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2727.3770000000004</v>
      </c>
      <c r="P25" s="351">
        <f>+SUM(P15,P16,P18,P19,P20,P21,P22,P23,P24)</f>
        <v>4457.557000000001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12.264</v>
      </c>
      <c r="G27" s="243">
        <f>+'Cash-Flow-2020-Leva'!G27/1000</f>
        <v>452.739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12.264</v>
      </c>
      <c r="P27" s="366">
        <f t="shared" si="2"/>
        <v>452.739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34.046</v>
      </c>
      <c r="G28" s="266">
        <f>+'Cash-Flow-2020-Leva'!G28/1000</f>
        <v>112.534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34.046</v>
      </c>
      <c r="P28" s="400">
        <f t="shared" si="2"/>
        <v>112.534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46.31</v>
      </c>
      <c r="G30" s="223">
        <f>+SUM(G27:G29)</f>
        <v>565.273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46.31</v>
      </c>
      <c r="P30" s="351">
        <f>+SUM(P27:P29)</f>
        <v>565.273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-164.319</v>
      </c>
      <c r="G37" s="223">
        <f>+'Cash-Flow-2020-Leva'!G37/1000</f>
        <v>-347.48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-164.319</v>
      </c>
      <c r="P37" s="351">
        <f t="shared" si="3"/>
        <v>-347.48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-123.772</v>
      </c>
      <c r="G38" s="268">
        <f>+'Cash-Flow-2020-Leva'!G38/1000</f>
        <v>-314.03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-123.772</v>
      </c>
      <c r="P38" s="401">
        <f t="shared" si="3"/>
        <v>-314.03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-40.547</v>
      </c>
      <c r="G39" s="270">
        <f>+'Cash-Flow-2020-Leva'!G39/1000</f>
        <v>-33.45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-40.547</v>
      </c>
      <c r="P39" s="402">
        <f t="shared" si="3"/>
        <v>-33.45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1.961</v>
      </c>
      <c r="G42" s="223">
        <f>+'Cash-Flow-2020-Leva'!G42/1000</f>
        <v>0.163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1.961</v>
      </c>
      <c r="P42" s="351">
        <f>+G42+J42+M42</f>
        <v>0.163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3</v>
      </c>
      <c r="G47" s="255">
        <f>+'Cash-Flow-2020-Leva'!G47/1000</f>
        <v>24.5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3</v>
      </c>
      <c r="P47" s="372">
        <f t="shared" si="4"/>
        <v>24.5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3</v>
      </c>
      <c r="G48" s="223">
        <f>+SUM(G44:G47)</f>
        <v>24.5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3</v>
      </c>
      <c r="P48" s="351">
        <f>+SUM(P44:P47)</f>
        <v>24.5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2614.329</v>
      </c>
      <c r="G50" s="245">
        <f>+G25+G30+G37+G42+G48</f>
        <v>4699.991999999999</v>
      </c>
      <c r="H50" s="265"/>
      <c r="I50" s="246">
        <f>+I25+I30+I37+I42+I48</f>
        <v>0</v>
      </c>
      <c r="J50" s="245">
        <f>+J25+J30+J37+J42+J48</f>
        <v>0.021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2614.329</v>
      </c>
      <c r="P50" s="368">
        <f>+P25+P30+P37+P42+P48</f>
        <v>4700.013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2162.102</v>
      </c>
      <c r="G53" s="216">
        <f>+'Cash-Flow-2020-Leva'!G53/1000</f>
        <v>5416.413</v>
      </c>
      <c r="H53" s="265"/>
      <c r="I53" s="226">
        <f>+'Cash-Flow-2020-Leva'!I53/1000</f>
        <v>78.886</v>
      </c>
      <c r="J53" s="216">
        <f>+'Cash-Flow-2020-Leva'!J53/1000</f>
        <v>79.197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2240.988</v>
      </c>
      <c r="P53" s="347">
        <f t="shared" si="5"/>
        <v>5495.61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11.958</v>
      </c>
      <c r="G54" s="255">
        <f>+'Cash-Flow-2020-Leva'!G54/1000</f>
        <v>35.025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11.958</v>
      </c>
      <c r="P54" s="372">
        <f t="shared" si="5"/>
        <v>35.025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5.993</v>
      </c>
      <c r="G55" s="255">
        <f>+'Cash-Flow-2020-Leva'!G55/1000</f>
        <v>7.177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5.993</v>
      </c>
      <c r="P55" s="372">
        <f t="shared" si="5"/>
        <v>7.177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4095.553</v>
      </c>
      <c r="G56" s="255">
        <f>+'Cash-Flow-2020-Leva'!G56/1000</f>
        <v>7378.942</v>
      </c>
      <c r="H56" s="265"/>
      <c r="I56" s="256">
        <f>+'Cash-Flow-2020-Leva'!I56/1000</f>
        <v>128.288</v>
      </c>
      <c r="J56" s="255">
        <f>+'Cash-Flow-2020-Leva'!J56/1000</f>
        <v>209.338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4223.841</v>
      </c>
      <c r="P56" s="372">
        <f t="shared" si="5"/>
        <v>7588.28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825.556</v>
      </c>
      <c r="G57" s="255">
        <f>+'Cash-Flow-2020-Leva'!G57/1000</f>
        <v>1516.534</v>
      </c>
      <c r="H57" s="265"/>
      <c r="I57" s="256">
        <f>+'Cash-Flow-2020-Leva'!I57/1000</f>
        <v>25.804</v>
      </c>
      <c r="J57" s="255">
        <f>+'Cash-Flow-2020-Leva'!J57/1000</f>
        <v>41.714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851.36</v>
      </c>
      <c r="P57" s="372">
        <f t="shared" si="5"/>
        <v>1558.248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7101.162</v>
      </c>
      <c r="G58" s="249">
        <f>+SUM(G53:G57)</f>
        <v>14354.090999999999</v>
      </c>
      <c r="H58" s="265"/>
      <c r="I58" s="250">
        <f>+SUM(I53:I57)</f>
        <v>232.978</v>
      </c>
      <c r="J58" s="249">
        <f>+SUM(J53:J57)</f>
        <v>330.24899999999997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7334.14</v>
      </c>
      <c r="P58" s="370">
        <f>+SUM(P53:P57)</f>
        <v>14684.339999999998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1229.88</v>
      </c>
      <c r="G61" s="255">
        <f>+'Cash-Flow-2020-Leva'!G61/1000</f>
        <v>1595.072</v>
      </c>
      <c r="H61" s="265"/>
      <c r="I61" s="256">
        <f>+'Cash-Flow-2020-Leva'!I61/1000</f>
        <v>2779.399</v>
      </c>
      <c r="J61" s="255">
        <f>+'Cash-Flow-2020-Leva'!J61/1000</f>
        <v>3143.325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4009.279</v>
      </c>
      <c r="P61" s="372">
        <f t="shared" si="6"/>
        <v>4738.397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54.264</v>
      </c>
      <c r="G62" s="255">
        <f>+'Cash-Flow-2020-Leva'!G62/1000</f>
        <v>38.76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54.264</v>
      </c>
      <c r="P62" s="372">
        <f t="shared" si="6"/>
        <v>38.76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1284.144</v>
      </c>
      <c r="G65" s="249">
        <f>+SUM(G60:G63)</f>
        <v>1633.8319999999999</v>
      </c>
      <c r="H65" s="265"/>
      <c r="I65" s="250">
        <f>+SUM(I60:I63)</f>
        <v>2779.399</v>
      </c>
      <c r="J65" s="249">
        <f>+SUM(J60:J63)</f>
        <v>3143.325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4063.543</v>
      </c>
      <c r="P65" s="370">
        <f>+SUM(P60:P63)</f>
        <v>4777.157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87.798</v>
      </c>
      <c r="G71" s="216">
        <f>+'Cash-Flow-2020-Leva'!G71/1000</f>
        <v>191.82</v>
      </c>
      <c r="H71" s="265"/>
      <c r="I71" s="226">
        <f>+'Cash-Flow-2020-Leva'!I71/1000</f>
        <v>0.437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88.235</v>
      </c>
      <c r="P71" s="347">
        <f>+G71+J71+M71</f>
        <v>191.82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87.798</v>
      </c>
      <c r="G73" s="249">
        <f>+SUM(G71:G72)</f>
        <v>191.82</v>
      </c>
      <c r="H73" s="265"/>
      <c r="I73" s="250">
        <f>+SUM(I71:I72)</f>
        <v>0.437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88.235</v>
      </c>
      <c r="P73" s="370">
        <f>+SUM(P71:P72)</f>
        <v>191.82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246.558</v>
      </c>
      <c r="G75" s="216">
        <f>+'Cash-Flow-2020-Leva'!G75/1000</f>
        <v>480.472</v>
      </c>
      <c r="H75" s="265"/>
      <c r="I75" s="226">
        <f>+'Cash-Flow-2020-Leva'!I75/1000</f>
        <v>19.76</v>
      </c>
      <c r="J75" s="216">
        <f>+'Cash-Flow-2020-Leva'!J75/1000</f>
        <v>79.122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266.318</v>
      </c>
      <c r="P75" s="347">
        <f>+G75+J75+M75</f>
        <v>559.5939999999999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2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2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246.558</v>
      </c>
      <c r="G77" s="249">
        <f>+SUM(G75:G76)</f>
        <v>482.472</v>
      </c>
      <c r="H77" s="265"/>
      <c r="I77" s="250">
        <f>+SUM(I75:I76)</f>
        <v>19.76</v>
      </c>
      <c r="J77" s="249">
        <f>+SUM(J75:J76)</f>
        <v>79.122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266.318</v>
      </c>
      <c r="P77" s="370">
        <f>+SUM(P75:P76)</f>
        <v>561.5939999999999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8719.662</v>
      </c>
      <c r="G79" s="260">
        <f>+G58+G65+G69+G73+G77</f>
        <v>16662.215</v>
      </c>
      <c r="H79" s="265"/>
      <c r="I79" s="257">
        <f>+I58+I65+I69+I73+I77</f>
        <v>3032.574</v>
      </c>
      <c r="J79" s="260">
        <f>+J58+J65+J69+J73+J77</f>
        <v>3552.6959999999995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11752.236</v>
      </c>
      <c r="P79" s="380">
        <f>+P58+P65+P69+P73+P77</f>
        <v>20214.911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5714.259</v>
      </c>
      <c r="G81" s="243">
        <f>+'Cash-Flow-2020-Leva'!G81/1000</f>
        <v>13610.153</v>
      </c>
      <c r="H81" s="265"/>
      <c r="I81" s="244">
        <f>+'Cash-Flow-2020-Leva'!I81/1000</f>
        <v>3055.281</v>
      </c>
      <c r="J81" s="243">
        <f>+'Cash-Flow-2020-Leva'!J81/1000</f>
        <v>3535.643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8769.54</v>
      </c>
      <c r="P81" s="366">
        <f>+G81+J81+M81</f>
        <v>17145.796000000002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-5.465</v>
      </c>
      <c r="G82" s="255">
        <f>+'Cash-Flow-2020-Leva'!G82/1000</f>
        <v>42.325</v>
      </c>
      <c r="H82" s="265"/>
      <c r="I82" s="256">
        <f>+'Cash-Flow-2020-Leva'!I82/1000</f>
        <v>5.465</v>
      </c>
      <c r="J82" s="255">
        <f>+'Cash-Flow-2020-Leva'!J82/1000</f>
        <v>-42.325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5708.794</v>
      </c>
      <c r="G83" s="258">
        <f>+G81+G82</f>
        <v>13652.478000000001</v>
      </c>
      <c r="H83" s="265"/>
      <c r="I83" s="259">
        <f>+I81+I82</f>
        <v>3060.746</v>
      </c>
      <c r="J83" s="258">
        <f>+J81+J82</f>
        <v>3493.318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8769.54</v>
      </c>
      <c r="P83" s="375">
        <f>+P81+P82</f>
        <v>17145.796000000002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-396.53900000000067</v>
      </c>
      <c r="G85" s="279">
        <f>+G50-G79+G83</f>
        <v>1690.2549999999992</v>
      </c>
      <c r="H85" s="265"/>
      <c r="I85" s="280">
        <f>+I50-I79+I83</f>
        <v>28.172000000000025</v>
      </c>
      <c r="J85" s="279">
        <f>+J50-J79+J83</f>
        <v>-59.35699999999906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-368.3670000000002</v>
      </c>
      <c r="P85" s="377">
        <f>+P50-P79+P83</f>
        <v>1630.898000000001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396.53900000000016</v>
      </c>
      <c r="G86" s="281">
        <f>+G103+G122+G129-G134</f>
        <v>-1690.255</v>
      </c>
      <c r="H86" s="265"/>
      <c r="I86" s="282">
        <f>+I103+I122+I129-I134</f>
        <v>-28.171999999999997</v>
      </c>
      <c r="J86" s="281">
        <f>+J103+J122+J129-J134</f>
        <v>59.357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368.36699999999985</v>
      </c>
      <c r="P86" s="379">
        <f>+P103+P122+P129-P134</f>
        <v>-1630.8979999999997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16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16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16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16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16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16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-90</v>
      </c>
      <c r="G115" s="255">
        <f>+'Cash-Flow-2020-Leva'!G115/1000</f>
        <v>-180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-90</v>
      </c>
      <c r="P115" s="372">
        <f>+G115+J115+M115</f>
        <v>-180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-90</v>
      </c>
      <c r="G116" s="249">
        <f>+SUM(G114:G115)</f>
        <v>-180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-90</v>
      </c>
      <c r="P116" s="370">
        <f>+SUM(P114:P115)</f>
        <v>-180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70.727</v>
      </c>
      <c r="M118" s="216">
        <f>+'Cash-Flow-2020-Leva'!M118/1000</f>
        <v>-56.442</v>
      </c>
      <c r="N118" s="451"/>
      <c r="O118" s="354">
        <f>+F118+I118+L118</f>
        <v>70.727</v>
      </c>
      <c r="P118" s="347">
        <f>+G118+J118+M118</f>
        <v>-56.442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70.727</v>
      </c>
      <c r="M120" s="249">
        <f>+SUM(M118:M119)</f>
        <v>-56.442</v>
      </c>
      <c r="N120" s="451"/>
      <c r="O120" s="369">
        <f>+SUM(O118:O119)</f>
        <v>70.727</v>
      </c>
      <c r="P120" s="370">
        <f>+SUM(P118:P119)</f>
        <v>-56.442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-90</v>
      </c>
      <c r="G122" s="260">
        <f>+G108+G112+G116+G120</f>
        <v>-180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70.727</v>
      </c>
      <c r="M122" s="260">
        <f>+M108+M112+M116+M120</f>
        <v>-56.442</v>
      </c>
      <c r="N122" s="451"/>
      <c r="O122" s="373">
        <f>+O108+O112+O116+O120</f>
        <v>-19.272999999999996</v>
      </c>
      <c r="P122" s="380">
        <f>+P108+P112+P116+P120</f>
        <v>-236.442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35.574</v>
      </c>
      <c r="G125" s="255">
        <f>+'Cash-Flow-2020-Leva'!G125/1000</f>
        <v>116.143</v>
      </c>
      <c r="H125" s="265"/>
      <c r="I125" s="256">
        <f>+'Cash-Flow-2020-Leva'!I125/1000</f>
        <v>-35.574</v>
      </c>
      <c r="J125" s="255">
        <f>+'Cash-Flow-2020-Leva'!J125/1000</f>
        <v>-116.143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35.574</v>
      </c>
      <c r="G129" s="258">
        <f>+SUM(G124,G125,G126,G128)</f>
        <v>116.143</v>
      </c>
      <c r="H129" s="265"/>
      <c r="I129" s="259">
        <f>+SUM(I124,I125,I126,I128)</f>
        <v>-35.574</v>
      </c>
      <c r="J129" s="258">
        <f>+SUM(J124,J125,J126,J128)</f>
        <v>-116.143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3457.237</v>
      </c>
      <c r="G131" s="243">
        <f>+'Cash-Flow-2020-Leva'!G131/1000</f>
        <v>1814.839</v>
      </c>
      <c r="H131" s="265"/>
      <c r="I131" s="244">
        <f>+'Cash-Flow-2020-Leva'!I131/1000</f>
        <v>9.814</v>
      </c>
      <c r="J131" s="243">
        <f>+'Cash-Flow-2020-Leva'!J131/1000</f>
        <v>185.314</v>
      </c>
      <c r="K131" s="265"/>
      <c r="L131" s="244">
        <f>+'Cash-Flow-2020-Leva'!L131/1000</f>
        <v>698.599</v>
      </c>
      <c r="M131" s="243">
        <f>+'Cash-Flow-2020-Leva'!M131/1000</f>
        <v>755.041</v>
      </c>
      <c r="N131" s="451"/>
      <c r="O131" s="353">
        <f aca="true" t="shared" si="9" ref="O131:P133">+F131+I131+L131</f>
        <v>4165.65</v>
      </c>
      <c r="P131" s="366">
        <f t="shared" si="9"/>
        <v>2755.194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3006.272</v>
      </c>
      <c r="G133" s="255">
        <f>+'Cash-Flow-2020-Leva'!G133/1000</f>
        <v>3457.237</v>
      </c>
      <c r="H133" s="265"/>
      <c r="I133" s="256">
        <f>+'Cash-Flow-2020-Leva'!I133/1000</f>
        <v>2.412</v>
      </c>
      <c r="J133" s="255">
        <f>+'Cash-Flow-2020-Leva'!J133/1000</f>
        <v>9.814</v>
      </c>
      <c r="K133" s="265"/>
      <c r="L133" s="256">
        <f>+'Cash-Flow-2020-Leva'!L133/1000</f>
        <v>769.326</v>
      </c>
      <c r="M133" s="255">
        <f>+'Cash-Flow-2020-Leva'!M133/1000</f>
        <v>698.599</v>
      </c>
      <c r="N133" s="451"/>
      <c r="O133" s="349">
        <f t="shared" si="9"/>
        <v>3778.0099999999998</v>
      </c>
      <c r="P133" s="372">
        <f t="shared" si="9"/>
        <v>4165.65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-450.96500000000015</v>
      </c>
      <c r="G134" s="263">
        <f>+G133-G131-G132</f>
        <v>1642.3980000000001</v>
      </c>
      <c r="H134" s="265"/>
      <c r="I134" s="264">
        <f>+I133-I131-I132</f>
        <v>-7.402</v>
      </c>
      <c r="J134" s="263">
        <f>+J133-J131-J132</f>
        <v>-175.5</v>
      </c>
      <c r="K134" s="265"/>
      <c r="L134" s="264">
        <f>+L133-L131-L132</f>
        <v>70.72699999999998</v>
      </c>
      <c r="M134" s="263">
        <f>+M133-M131-M132</f>
        <v>-56.44200000000001</v>
      </c>
      <c r="N134" s="451"/>
      <c r="O134" s="382">
        <f>+O133-O131-O132</f>
        <v>-387.6399999999999</v>
      </c>
      <c r="P134" s="383">
        <f>+P133-P131-P132</f>
        <v>1410.4559999999997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-450.96500000000015</v>
      </c>
      <c r="G142" s="263">
        <f>+G134+G140</f>
        <v>1642.3980000000001</v>
      </c>
      <c r="H142" s="265"/>
      <c r="I142" s="524">
        <f>+I134+I140</f>
        <v>-7.402</v>
      </c>
      <c r="J142" s="525">
        <f>+J134+J140</f>
        <v>-175.5</v>
      </c>
      <c r="K142" s="265"/>
      <c r="L142" s="524">
        <f>+L134+L140</f>
        <v>70.72699999999998</v>
      </c>
      <c r="M142" s="525">
        <f>+M134+M140</f>
        <v>-56.44200000000001</v>
      </c>
      <c r="N142" s="451"/>
      <c r="O142" s="536">
        <f>+O134+O140</f>
        <v>-387.6399999999999</v>
      </c>
      <c r="P142" s="537">
        <f>+P134+P140</f>
        <v>1410.4559999999997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15072020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katia</cp:lastModifiedBy>
  <cp:lastPrinted>2020-07-14T12:57:26Z</cp:lastPrinted>
  <dcterms:created xsi:type="dcterms:W3CDTF">2015-12-01T07:17:04Z</dcterms:created>
  <dcterms:modified xsi:type="dcterms:W3CDTF">2020-07-14T13:06:51Z</dcterms:modified>
  <cp:category/>
  <cp:version/>
  <cp:contentType/>
  <cp:contentStatus/>
</cp:coreProperties>
</file>